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6\MŠ\"/>
    </mc:Choice>
  </mc:AlternateContent>
  <xr:revisionPtr revIDLastSave="0" documentId="8_{CB5C983F-AF23-4111-8870-1DBF8B43E1A9}" xr6:coauthVersionLast="47" xr6:coauthVersionMax="47" xr10:uidLastSave="{00000000-0000-0000-0000-000000000000}"/>
  <bookViews>
    <workbookView xWindow="-120" yWindow="-120" windowWidth="29040" windowHeight="15720" tabRatio="868" xr2:uid="{00000000-000D-0000-FFFF-FFFF00000000}"/>
  </bookViews>
  <sheets>
    <sheet name="Pracovný výkaz PA v MŠ" sheetId="6" r:id="rId1"/>
    <sheet name="Inštrukcie k PV" sheetId="5" r:id="rId2"/>
  </sheets>
  <definedNames>
    <definedName name="_xlnm.Print_Area" localSheetId="0">'Pracovný výkaz PA v MŠ'!$A$2:$AH$38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0" i="6" l="1"/>
  <c r="S21" i="6" s="1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D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E6" i="6"/>
  <c r="U6" i="6"/>
  <c r="F6" i="6"/>
  <c r="N6" i="6"/>
  <c r="V6" i="6"/>
  <c r="AF5" i="6"/>
  <c r="AF6" i="6" s="1"/>
  <c r="I6" i="6"/>
  <c r="Q6" i="6"/>
  <c r="Y6" i="6"/>
  <c r="M6" i="6"/>
  <c r="AC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5A0C0F3-1C37-4D75-9948-4338FD361F81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<sst xmlns="http://schemas.openxmlformats.org/spreadsheetml/2006/main" count="75" uniqueCount="74">
  <si>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</si>
  <si>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</si>
  <si>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</si>
  <si>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</si>
  <si>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</si>
  <si>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</si>
  <si>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</si>
  <si>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</si>
  <si>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</si>
  <si>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</si>
  <si>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</si>
  <si>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</si>
  <si>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</si>
  <si>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</si>
  <si>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</si>
  <si>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</si>
  <si>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</si>
  <si>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</si>
  <si>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</si>
  <si>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</si>
  <si>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</si>
  <si>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</si>
  <si>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</si>
  <si>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</si>
  <si>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</si>
  <si>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</si>
  <si>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</si>
  <si>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</si>
  <si>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</si>
  <si>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</si>
  <si>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</si>
  <si>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</si>
  <si>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</si>
  <si>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</si>
  <si>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</si>
  <si>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</si>
  <si>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</si>
  <si>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</si>
  <si>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</si>
  <si>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</si>
  <si>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</si>
  <si>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</si>
  <si>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</si>
  <si>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</si>
  <si>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</si>
  <si>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</si>
  <si>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</si>
  <si>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</si>
  <si>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</si>
  <si>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</si>
  <si>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</si>
  <si>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</si>
  <si>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</si>
  <si>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</si>
  <si>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</si>
  <si>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</si>
  <si>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</si>
  <si>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</si>
  <si>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</si>
  <si>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</si>
  <si>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</si>
  <si>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</si>
  <si>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</si>
  <si>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</si>
  <si>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</si>
  <si>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</si>
  <si>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</si>
  <si>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</si>
  <si>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</si>
  <si>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učiteľka v ZŠ</t>
  </si>
  <si>
    <t>4.6.1. Pedagogický asistent v MŠ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</si>
  <si>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pedagogický asistet v MŠ - vyber z možností (ostatné vymažte!!!), činnosti je možné preformulovať v súlade s náplňou práce v pracovnej zmluve, obsah pracovných činností musí byť totožný aj s  popisom pracovných činností v štvrťročnej  správe
. bezprostredná spolupráca s učiteľom v triede,
. uľahčovanie adaptácie dieťaťa pochádzajúce z marginalizovanej rómskej komunity na prostredie školy a pomáhanie pri prekonávaní bariér, ktoré plynú zo sociálneho znevýhodnenia,
. spoluorganizovanie činnosti dieťaťa počas výchovno-vzdelávacieho procesu v súlade s pokynmi učiteľa,
. vykonávanie pedagogického dozoru počas neprítomnosti učiteľa a prestojov vo výchovno-vzdelávacom procese zameraného na deti z MRK, pomáhanie pri príprave učebných pomôcok,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priame vedenie alebo napomáhanie pri činnostiach voľno časových aktivít (speváckych, hudobných, tanečných, výtvarných, dramatických a iných - vyberte), spoločenské aktivity, športové podujatia a podobne - doplňte názov konkrétneho podujatia,
. komunikácia s rodičmi (zákonnými zástupcami) dieťaťa o procese výchovy a vzdelávania,
. oboznamovanie sa rodinným prostredím dieťaťa,
. účasť na vzdelávacej aktivite  -  doplňte názov vzdelávacej aktivity.</t>
    </r>
  </si>
  <si>
    <t>Národný inštitút vzdelávania a mládeže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</si>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</sst>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56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4" fontId="26" fillId="0" borderId="47" xfId="2" applyNumberFormat="1" applyBorder="1"/>
    <xf numFmtId="168" fontId="8" fillId="4" borderId="17" xfId="2" applyNumberFormat="1" applyFont="1" applyFill="1" applyBorder="1"/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/>
    <xf numFmtId="0" fontId="35" fillId="12" borderId="2" xfId="2" applyFont="1" applyFill="1" applyBorder="1"/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/>
    <xf numFmtId="0" fontId="26" fillId="0" borderId="34" xfId="2" applyBorder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3" fillId="0" borderId="3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18" fillId="0" borderId="17" xfId="2" applyFont="1" applyBorder="1"/>
    <xf numFmtId="0" fontId="18" fillId="0" borderId="27" xfId="2" applyFont="1" applyBorder="1"/>
    <xf numFmtId="0" fontId="26" fillId="6" borderId="17" xfId="2" applyFill="1" applyBorder="1"/>
    <xf numFmtId="0" fontId="16" fillId="6" borderId="17" xfId="2" applyFont="1" applyFill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1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335260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6" t="s">
        <v>65</v>
      </c>
    </row>
    <row r="2" spans="1:34" ht="81.75" customHeight="1" thickBot="1" x14ac:dyDescent="0.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</row>
    <row r="3" spans="1:34" ht="15.75" thickBot="1" x14ac:dyDescent="0.3">
      <c r="A3" s="103" t="s">
        <v>53</v>
      </c>
      <c r="B3" s="104"/>
      <c r="C3" s="104"/>
      <c r="D3" s="104"/>
      <c r="E3" s="104"/>
      <c r="F3" s="104"/>
      <c r="G3" s="105"/>
      <c r="H3" s="106" t="s">
        <v>52</v>
      </c>
      <c r="I3" s="107"/>
      <c r="J3" s="108"/>
      <c r="K3" s="109"/>
      <c r="L3" s="110"/>
      <c r="M3" s="110"/>
      <c r="N3" s="110"/>
      <c r="O3" s="110"/>
      <c r="P3" s="110"/>
      <c r="Q3" s="110"/>
      <c r="R3" s="110"/>
      <c r="S3" s="110"/>
      <c r="T3" s="110"/>
      <c r="U3" s="111"/>
      <c r="V3" s="112" t="s">
        <v>51</v>
      </c>
      <c r="W3" s="113"/>
      <c r="X3" s="114" t="s">
        <v>12</v>
      </c>
      <c r="Y3" s="115"/>
      <c r="Z3" s="115"/>
      <c r="AA3" s="115"/>
      <c r="AB3" s="115"/>
      <c r="AC3" s="116"/>
      <c r="AD3" s="112" t="s">
        <v>50</v>
      </c>
      <c r="AE3" s="117"/>
      <c r="AF3" s="118">
        <v>2023</v>
      </c>
      <c r="AG3" s="119"/>
      <c r="AH3" s="120"/>
    </row>
    <row r="4" spans="1:34" ht="15.75" customHeight="1" thickBot="1" x14ac:dyDescent="0.3">
      <c r="B4" s="32"/>
      <c r="AH4" s="32"/>
    </row>
    <row r="5" spans="1:34" ht="15.75" customHeight="1" thickBot="1" x14ac:dyDescent="0.3">
      <c r="B5" s="31" t="s">
        <v>49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>
        <v>25</v>
      </c>
      <c r="AB5" s="29">
        <v>26</v>
      </c>
      <c r="AC5" s="29">
        <v>27</v>
      </c>
      <c r="AD5" s="29">
        <v>28</v>
      </c>
      <c r="AE5" s="29">
        <f>IF(DAY(DATE($AF$3,AU24+1,0))=28,"",29)</f>
        <v>29</v>
      </c>
      <c r="AF5" s="29">
        <f>IF(OR(DAY(DATE($AF$3,$AU$24+1,0))=28,DAY(DATE($AF$3,$AU$24+1,0))=29),"",IF(DAY(DATE($AF$3,$AU$24+1,0))=29,"",30))</f>
        <v>30</v>
      </c>
      <c r="AG5" s="73" t="str">
        <f>IF(OR(DAY(DATE($AF$3,$AU$24+1,0))=28,DAY(DATE($AF$3,$AU$24+1,0))=29),"",IF(DAY(DATE($AF$3,$AU$24+1,0))=30,"",31))</f>
        <v/>
      </c>
      <c r="AH5" s="92" t="s">
        <v>48</v>
      </c>
    </row>
    <row r="6" spans="1:34" ht="15.75" thickBot="1" x14ac:dyDescent="0.3">
      <c r="A6" s="94"/>
      <c r="B6" s="95"/>
      <c r="C6" s="28">
        <f t="shared" ref="C6:AD6" si="0">(DATE($AF$3,$AU$24,C5))</f>
        <v>45078</v>
      </c>
      <c r="D6" s="27">
        <f t="shared" si="0"/>
        <v>45079</v>
      </c>
      <c r="E6" s="27">
        <f t="shared" si="0"/>
        <v>45080</v>
      </c>
      <c r="F6" s="27">
        <f t="shared" si="0"/>
        <v>45081</v>
      </c>
      <c r="G6" s="27">
        <f t="shared" si="0"/>
        <v>45082</v>
      </c>
      <c r="H6" s="27">
        <f t="shared" si="0"/>
        <v>45083</v>
      </c>
      <c r="I6" s="27">
        <f t="shared" si="0"/>
        <v>45084</v>
      </c>
      <c r="J6" s="27">
        <f t="shared" si="0"/>
        <v>45085</v>
      </c>
      <c r="K6" s="27">
        <f t="shared" si="0"/>
        <v>45086</v>
      </c>
      <c r="L6" s="27">
        <f t="shared" si="0"/>
        <v>45087</v>
      </c>
      <c r="M6" s="27">
        <f t="shared" si="0"/>
        <v>45088</v>
      </c>
      <c r="N6" s="27">
        <f t="shared" si="0"/>
        <v>45089</v>
      </c>
      <c r="O6" s="27">
        <f t="shared" si="0"/>
        <v>45090</v>
      </c>
      <c r="P6" s="27">
        <f t="shared" si="0"/>
        <v>45091</v>
      </c>
      <c r="Q6" s="27">
        <f t="shared" si="0"/>
        <v>45092</v>
      </c>
      <c r="R6" s="27">
        <f t="shared" si="0"/>
        <v>45093</v>
      </c>
      <c r="S6" s="27">
        <f t="shared" si="0"/>
        <v>45094</v>
      </c>
      <c r="T6" s="27">
        <f t="shared" si="0"/>
        <v>45095</v>
      </c>
      <c r="U6" s="27">
        <f t="shared" si="0"/>
        <v>45096</v>
      </c>
      <c r="V6" s="27">
        <f t="shared" si="0"/>
        <v>45097</v>
      </c>
      <c r="W6" s="27">
        <f t="shared" si="0"/>
        <v>45098</v>
      </c>
      <c r="X6" s="27">
        <f t="shared" si="0"/>
        <v>45099</v>
      </c>
      <c r="Y6" s="27">
        <f t="shared" si="0"/>
        <v>45100</v>
      </c>
      <c r="Z6" s="27">
        <f t="shared" si="0"/>
        <v>45101</v>
      </c>
      <c r="AA6" s="27">
        <f t="shared" si="0"/>
        <v>45102</v>
      </c>
      <c r="AB6" s="27">
        <f t="shared" si="0"/>
        <v>45103</v>
      </c>
      <c r="AC6" s="27">
        <f t="shared" si="0"/>
        <v>45104</v>
      </c>
      <c r="AD6" s="27">
        <f t="shared" si="0"/>
        <v>45105</v>
      </c>
      <c r="AE6" s="27">
        <f>IF(ISERROR(DATE($AF$3,$AU$24,AE5)),"",(DATE($AF$3,$AU$24,AE5)))</f>
        <v>45106</v>
      </c>
      <c r="AF6" s="27">
        <f>IF(ISERROR(DATE($AF$3,$AU$24,AF5)),"",(DATE($AF$3,$AU$24,AF5)))</f>
        <v>45107</v>
      </c>
      <c r="AG6" s="74" t="str">
        <f>IF(ISERROR(DATE($AF$3,$AU$24,AG5)),"",(DATE($AF$3,$AU$24,AG5)))</f>
        <v/>
      </c>
      <c r="AH6" s="93"/>
    </row>
    <row r="7" spans="1:34" x14ac:dyDescent="0.25">
      <c r="A7" s="65" t="s">
        <v>47</v>
      </c>
      <c r="B7" s="66" t="s">
        <v>72</v>
      </c>
      <c r="C7" s="4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75"/>
      <c r="AH7" s="78"/>
    </row>
    <row r="8" spans="1:34" ht="15.75" thickBot="1" x14ac:dyDescent="0.3">
      <c r="A8" s="96" t="s">
        <v>61</v>
      </c>
      <c r="B8" s="97"/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6"/>
      <c r="AH8" s="79"/>
    </row>
    <row r="9" spans="1:34" x14ac:dyDescent="0.25">
      <c r="A9" s="60" t="s">
        <v>46</v>
      </c>
      <c r="B9" s="61" t="s">
        <v>66</v>
      </c>
      <c r="C9" s="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7"/>
      <c r="AH9" s="79"/>
    </row>
    <row r="10" spans="1:34" ht="26.25" x14ac:dyDescent="0.25">
      <c r="A10" s="62" t="s">
        <v>56</v>
      </c>
      <c r="B10" s="91" t="s">
        <v>70</v>
      </c>
      <c r="C10" s="37">
        <v>7.5</v>
      </c>
      <c r="D10" s="37">
        <v>7.5</v>
      </c>
      <c r="E10" s="37"/>
      <c r="F10" s="37"/>
      <c r="G10" s="37"/>
      <c r="H10" s="37">
        <v>7.5</v>
      </c>
      <c r="I10" s="37">
        <v>7.5</v>
      </c>
      <c r="J10" s="37">
        <v>7.5</v>
      </c>
      <c r="K10" s="37">
        <v>7.5</v>
      </c>
      <c r="L10" s="37"/>
      <c r="M10" s="37"/>
      <c r="N10" s="37">
        <v>7.5</v>
      </c>
      <c r="O10" s="37">
        <v>4</v>
      </c>
      <c r="P10" s="37">
        <v>7.5</v>
      </c>
      <c r="Q10" s="37">
        <v>7.5</v>
      </c>
      <c r="R10" s="37">
        <v>7.5</v>
      </c>
      <c r="S10" s="37"/>
      <c r="T10" s="37"/>
      <c r="U10" s="37">
        <v>7.5</v>
      </c>
      <c r="V10" s="37">
        <v>7.5</v>
      </c>
      <c r="W10" s="37">
        <v>7.5</v>
      </c>
      <c r="X10" s="37">
        <v>7.5</v>
      </c>
      <c r="Y10" s="37"/>
      <c r="Z10" s="37"/>
      <c r="AA10" s="37"/>
      <c r="AB10" s="37">
        <v>7.5</v>
      </c>
      <c r="AC10" s="37">
        <v>7.5</v>
      </c>
      <c r="AD10" s="37">
        <v>7.5</v>
      </c>
      <c r="AE10" s="37">
        <v>7.5</v>
      </c>
      <c r="AF10" s="37">
        <v>7.5</v>
      </c>
      <c r="AG10" s="37"/>
      <c r="AH10" s="80">
        <f t="shared" ref="AH10:AH16" si="1">SUM(C10:AG10)</f>
        <v>146.5</v>
      </c>
    </row>
    <row r="11" spans="1:34" ht="27" thickBot="1" x14ac:dyDescent="0.3">
      <c r="A11" s="63" t="s">
        <v>57</v>
      </c>
      <c r="B11" s="68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80">
        <f t="shared" si="1"/>
        <v>0</v>
      </c>
    </row>
    <row r="12" spans="1:34" ht="15.75" thickBot="1" x14ac:dyDescent="0.3">
      <c r="A12" s="98" t="s">
        <v>62</v>
      </c>
      <c r="B12" s="99"/>
      <c r="C12" s="54"/>
      <c r="D12" s="55"/>
      <c r="E12" s="56"/>
      <c r="F12" s="56"/>
      <c r="G12" s="55"/>
      <c r="H12" s="56"/>
      <c r="I12" s="55"/>
      <c r="J12" s="55"/>
      <c r="K12" s="55"/>
      <c r="L12" s="56"/>
      <c r="M12" s="56"/>
      <c r="N12" s="55"/>
      <c r="O12" s="56"/>
      <c r="P12" s="55"/>
      <c r="Q12" s="55"/>
      <c r="R12" s="55"/>
      <c r="S12" s="56"/>
      <c r="T12" s="56"/>
      <c r="U12" s="55"/>
      <c r="V12" s="56"/>
      <c r="W12" s="55"/>
      <c r="X12" s="55"/>
      <c r="Y12" s="55"/>
      <c r="Z12" s="56"/>
      <c r="AA12" s="56"/>
      <c r="AB12" s="55"/>
      <c r="AC12" s="56"/>
      <c r="AD12" s="55"/>
      <c r="AE12" s="55"/>
      <c r="AF12" s="55"/>
      <c r="AG12" s="56"/>
      <c r="AH12" s="80"/>
    </row>
    <row r="13" spans="1:34" ht="39.75" thickBot="1" x14ac:dyDescent="0.3">
      <c r="A13" s="69" t="s">
        <v>58</v>
      </c>
      <c r="B13" s="72"/>
      <c r="C13" s="44"/>
      <c r="D13" s="45"/>
      <c r="E13" s="37"/>
      <c r="F13" s="37"/>
      <c r="G13" s="45"/>
      <c r="H13" s="37"/>
      <c r="I13" s="45"/>
      <c r="J13" s="45"/>
      <c r="K13" s="45"/>
      <c r="L13" s="37"/>
      <c r="M13" s="37"/>
      <c r="N13" s="45"/>
      <c r="O13" s="37"/>
      <c r="P13" s="45"/>
      <c r="Q13" s="45"/>
      <c r="R13" s="45"/>
      <c r="S13" s="37"/>
      <c r="T13" s="37"/>
      <c r="U13" s="45"/>
      <c r="V13" s="37"/>
      <c r="W13" s="45"/>
      <c r="X13" s="45"/>
      <c r="Y13" s="45"/>
      <c r="Z13" s="37"/>
      <c r="AA13" s="37"/>
      <c r="AB13" s="45"/>
      <c r="AC13" s="37"/>
      <c r="AD13" s="45"/>
      <c r="AE13" s="45"/>
      <c r="AF13" s="45"/>
      <c r="AG13" s="37"/>
      <c r="AH13" s="80">
        <f t="shared" si="1"/>
        <v>0</v>
      </c>
    </row>
    <row r="14" spans="1:34" x14ac:dyDescent="0.25">
      <c r="A14" s="100" t="s">
        <v>63</v>
      </c>
      <c r="B14" s="101"/>
      <c r="C14" s="57"/>
      <c r="D14" s="58"/>
      <c r="E14" s="59"/>
      <c r="F14" s="59"/>
      <c r="G14" s="59"/>
      <c r="H14" s="59"/>
      <c r="I14" s="59"/>
      <c r="J14" s="58"/>
      <c r="K14" s="58"/>
      <c r="L14" s="59"/>
      <c r="M14" s="59"/>
      <c r="N14" s="59"/>
      <c r="O14" s="59"/>
      <c r="P14" s="59"/>
      <c r="Q14" s="58"/>
      <c r="R14" s="58"/>
      <c r="S14" s="59"/>
      <c r="T14" s="59"/>
      <c r="U14" s="59"/>
      <c r="V14" s="59"/>
      <c r="W14" s="59"/>
      <c r="X14" s="58"/>
      <c r="Y14" s="58"/>
      <c r="Z14" s="59"/>
      <c r="AA14" s="59"/>
      <c r="AB14" s="59"/>
      <c r="AC14" s="59"/>
      <c r="AD14" s="59"/>
      <c r="AE14" s="58"/>
      <c r="AF14" s="58"/>
      <c r="AG14" s="59"/>
      <c r="AH14" s="80"/>
    </row>
    <row r="15" spans="1:34" ht="26.25" x14ac:dyDescent="0.25">
      <c r="A15" s="71" t="s">
        <v>60</v>
      </c>
      <c r="B15" s="72"/>
      <c r="C15" s="85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80">
        <f t="shared" si="1"/>
        <v>0</v>
      </c>
    </row>
    <row r="16" spans="1:34" ht="28.9" customHeight="1" thickBot="1" x14ac:dyDescent="0.3">
      <c r="A16" s="89" t="s">
        <v>59</v>
      </c>
      <c r="B16" s="90" t="s">
        <v>69</v>
      </c>
      <c r="C16" s="70"/>
      <c r="D16" s="45"/>
      <c r="E16" s="45"/>
      <c r="F16" s="45"/>
      <c r="G16" s="45"/>
      <c r="H16" s="45"/>
      <c r="I16" s="45">
        <v>1</v>
      </c>
      <c r="J16" s="45"/>
      <c r="K16" s="45"/>
      <c r="L16" s="45"/>
      <c r="M16" s="45"/>
      <c r="N16" s="45"/>
      <c r="O16" s="45"/>
      <c r="P16" s="45">
        <v>1</v>
      </c>
      <c r="Q16" s="45"/>
      <c r="R16" s="45"/>
      <c r="S16" s="45"/>
      <c r="T16" s="45"/>
      <c r="U16" s="45"/>
      <c r="V16" s="45"/>
      <c r="W16" s="45">
        <v>1</v>
      </c>
      <c r="X16" s="45"/>
      <c r="Y16" s="45"/>
      <c r="Z16" s="45"/>
      <c r="AA16" s="45"/>
      <c r="AB16" s="45"/>
      <c r="AC16" s="45"/>
      <c r="AD16" s="45">
        <v>1</v>
      </c>
      <c r="AE16" s="45"/>
      <c r="AF16" s="45"/>
      <c r="AG16" s="45"/>
      <c r="AH16" s="81">
        <f t="shared" si="1"/>
        <v>4</v>
      </c>
    </row>
    <row r="17" spans="1:53" ht="15.75" thickBot="1" x14ac:dyDescent="0.3">
      <c r="B17" s="24" t="s">
        <v>45</v>
      </c>
      <c r="C17" s="46">
        <f t="shared" ref="C17:AH17" si="2">SUM(C10:C16)</f>
        <v>7.5</v>
      </c>
      <c r="D17" s="46">
        <f t="shared" si="2"/>
        <v>7.5</v>
      </c>
      <c r="E17" s="46">
        <f t="shared" si="2"/>
        <v>0</v>
      </c>
      <c r="F17" s="46">
        <f t="shared" si="2"/>
        <v>0</v>
      </c>
      <c r="G17" s="46">
        <f t="shared" si="2"/>
        <v>0</v>
      </c>
      <c r="H17" s="46">
        <f t="shared" si="2"/>
        <v>7.5</v>
      </c>
      <c r="I17" s="46">
        <f t="shared" si="2"/>
        <v>8.5</v>
      </c>
      <c r="J17" s="46">
        <f t="shared" si="2"/>
        <v>7.5</v>
      </c>
      <c r="K17" s="46">
        <f t="shared" si="2"/>
        <v>7.5</v>
      </c>
      <c r="L17" s="46">
        <f t="shared" si="2"/>
        <v>0</v>
      </c>
      <c r="M17" s="46">
        <f t="shared" si="2"/>
        <v>0</v>
      </c>
      <c r="N17" s="46">
        <f t="shared" si="2"/>
        <v>7.5</v>
      </c>
      <c r="O17" s="46">
        <f t="shared" si="2"/>
        <v>4</v>
      </c>
      <c r="P17" s="46">
        <f t="shared" si="2"/>
        <v>8.5</v>
      </c>
      <c r="Q17" s="46">
        <f t="shared" si="2"/>
        <v>7.5</v>
      </c>
      <c r="R17" s="46">
        <f t="shared" si="2"/>
        <v>7.5</v>
      </c>
      <c r="S17" s="46">
        <f t="shared" si="2"/>
        <v>0</v>
      </c>
      <c r="T17" s="46">
        <f t="shared" si="2"/>
        <v>0</v>
      </c>
      <c r="U17" s="46">
        <f t="shared" si="2"/>
        <v>7.5</v>
      </c>
      <c r="V17" s="46">
        <f t="shared" si="2"/>
        <v>7.5</v>
      </c>
      <c r="W17" s="46">
        <f t="shared" si="2"/>
        <v>8.5</v>
      </c>
      <c r="X17" s="46">
        <f t="shared" si="2"/>
        <v>7.5</v>
      </c>
      <c r="Y17" s="46">
        <f t="shared" si="2"/>
        <v>0</v>
      </c>
      <c r="Z17" s="46">
        <f t="shared" si="2"/>
        <v>0</v>
      </c>
      <c r="AA17" s="46">
        <f t="shared" si="2"/>
        <v>0</v>
      </c>
      <c r="AB17" s="46">
        <f t="shared" si="2"/>
        <v>7.5</v>
      </c>
      <c r="AC17" s="46">
        <f t="shared" si="2"/>
        <v>7.5</v>
      </c>
      <c r="AD17" s="46">
        <f t="shared" si="2"/>
        <v>8.5</v>
      </c>
      <c r="AE17" s="46">
        <f t="shared" si="2"/>
        <v>7.5</v>
      </c>
      <c r="AF17" s="46">
        <f t="shared" si="2"/>
        <v>7.5</v>
      </c>
      <c r="AG17" s="47">
        <f t="shared" si="2"/>
        <v>0</v>
      </c>
      <c r="AH17" s="47">
        <f t="shared" si="2"/>
        <v>150.5</v>
      </c>
    </row>
    <row r="18" spans="1:53" x14ac:dyDescent="0.25">
      <c r="A18" s="135" t="s">
        <v>44</v>
      </c>
      <c r="B18" s="135"/>
      <c r="C18" s="86">
        <v>0.3125</v>
      </c>
      <c r="D18" s="86">
        <v>0.3125</v>
      </c>
      <c r="E18" s="86"/>
      <c r="F18" s="86"/>
      <c r="G18" s="86"/>
      <c r="H18" s="86">
        <v>0.3125</v>
      </c>
      <c r="I18" s="86">
        <v>0.3125</v>
      </c>
      <c r="J18" s="86">
        <v>0.3125</v>
      </c>
      <c r="K18" s="86">
        <v>0.3125</v>
      </c>
      <c r="L18" s="86"/>
      <c r="M18" s="86"/>
      <c r="N18" s="86">
        <v>0.3125</v>
      </c>
      <c r="O18" s="86">
        <v>0.3125</v>
      </c>
      <c r="P18" s="86">
        <v>0.3125</v>
      </c>
      <c r="Q18" s="86">
        <v>0.3125</v>
      </c>
      <c r="R18" s="86">
        <v>0.3125</v>
      </c>
      <c r="S18" s="86"/>
      <c r="T18" s="86"/>
      <c r="U18" s="86">
        <v>0.3125</v>
      </c>
      <c r="V18" s="86">
        <v>0.3125</v>
      </c>
      <c r="W18" s="86">
        <v>0.3125</v>
      </c>
      <c r="X18" s="86">
        <v>0.3125</v>
      </c>
      <c r="Y18" s="86"/>
      <c r="Z18" s="86"/>
      <c r="AA18" s="86"/>
      <c r="AB18" s="86">
        <v>0.3125</v>
      </c>
      <c r="AC18" s="86">
        <v>0.3125</v>
      </c>
      <c r="AD18" s="86">
        <v>0.3125</v>
      </c>
      <c r="AE18" s="86">
        <v>0.3125</v>
      </c>
      <c r="AF18" s="86">
        <v>0.3125</v>
      </c>
      <c r="AG18" s="86"/>
      <c r="AH18" s="38"/>
    </row>
    <row r="19" spans="1:53" x14ac:dyDescent="0.25">
      <c r="A19" s="136" t="s">
        <v>43</v>
      </c>
      <c r="B19" s="136"/>
      <c r="C19" s="86">
        <v>0.64583333333333337</v>
      </c>
      <c r="D19" s="86">
        <v>0.64583333333333337</v>
      </c>
      <c r="E19" s="86"/>
      <c r="F19" s="86"/>
      <c r="G19" s="86"/>
      <c r="H19" s="86">
        <v>0.64583333333333337</v>
      </c>
      <c r="I19" s="86">
        <v>0.72916666666666663</v>
      </c>
      <c r="J19" s="86">
        <v>0.64583333333333337</v>
      </c>
      <c r="K19" s="86">
        <v>0.64583333333333337</v>
      </c>
      <c r="L19" s="86"/>
      <c r="M19" s="86"/>
      <c r="N19" s="86">
        <v>0.64583333333333337</v>
      </c>
      <c r="O19" s="86">
        <v>0.64583333333333337</v>
      </c>
      <c r="P19" s="86">
        <v>0.72916666666666663</v>
      </c>
      <c r="Q19" s="86">
        <v>0.64583333333333337</v>
      </c>
      <c r="R19" s="86">
        <v>0.64583333333333337</v>
      </c>
      <c r="S19" s="86"/>
      <c r="T19" s="86"/>
      <c r="U19" s="86">
        <v>0.64583333333333337</v>
      </c>
      <c r="V19" s="86">
        <v>0.64583333333333337</v>
      </c>
      <c r="W19" s="86">
        <v>0.72916666666666663</v>
      </c>
      <c r="X19" s="86">
        <v>0.64583333333333337</v>
      </c>
      <c r="Y19" s="86"/>
      <c r="Z19" s="86"/>
      <c r="AA19" s="86"/>
      <c r="AB19" s="86">
        <v>0.64583333333333337</v>
      </c>
      <c r="AC19" s="86">
        <v>0.64583333333333337</v>
      </c>
      <c r="AD19" s="86">
        <v>0.72916666666666663</v>
      </c>
      <c r="AE19" s="86">
        <v>0.64583333333333337</v>
      </c>
      <c r="AF19" s="86">
        <v>0.64583333333333337</v>
      </c>
      <c r="AG19" s="86"/>
      <c r="AH19" s="39"/>
    </row>
    <row r="20" spans="1:53" x14ac:dyDescent="0.25">
      <c r="A20" s="137" t="s">
        <v>42</v>
      </c>
      <c r="B20" s="137"/>
      <c r="C20" s="48">
        <f>C19-C18</f>
        <v>0.33333333333333337</v>
      </c>
      <c r="D20" s="48">
        <f t="shared" ref="D20:AG20" si="3">D19-D18</f>
        <v>0.33333333333333337</v>
      </c>
      <c r="E20" s="48">
        <f>E19-E18</f>
        <v>0</v>
      </c>
      <c r="F20" s="48">
        <f>F19-F18</f>
        <v>0</v>
      </c>
      <c r="G20" s="48">
        <f t="shared" si="3"/>
        <v>0</v>
      </c>
      <c r="H20" s="48">
        <f t="shared" si="3"/>
        <v>0.33333333333333337</v>
      </c>
      <c r="I20" s="48">
        <f t="shared" si="3"/>
        <v>0.41666666666666663</v>
      </c>
      <c r="J20" s="48">
        <f t="shared" si="3"/>
        <v>0.33333333333333337</v>
      </c>
      <c r="K20" s="48">
        <f t="shared" si="3"/>
        <v>0.33333333333333337</v>
      </c>
      <c r="L20" s="48">
        <f t="shared" si="3"/>
        <v>0</v>
      </c>
      <c r="M20" s="48">
        <f t="shared" si="3"/>
        <v>0</v>
      </c>
      <c r="N20" s="48">
        <f t="shared" si="3"/>
        <v>0.33333333333333337</v>
      </c>
      <c r="O20" s="48">
        <f t="shared" si="3"/>
        <v>0.33333333333333337</v>
      </c>
      <c r="P20" s="48">
        <f t="shared" si="3"/>
        <v>0.41666666666666663</v>
      </c>
      <c r="Q20" s="48">
        <f t="shared" si="3"/>
        <v>0.33333333333333337</v>
      </c>
      <c r="R20" s="48">
        <f>S19-S18</f>
        <v>0</v>
      </c>
      <c r="S20" s="48">
        <f>T19-T18</f>
        <v>0</v>
      </c>
      <c r="T20" s="48">
        <f t="shared" si="3"/>
        <v>0</v>
      </c>
      <c r="U20" s="48">
        <f t="shared" si="3"/>
        <v>0.33333333333333337</v>
      </c>
      <c r="V20" s="48">
        <f t="shared" si="3"/>
        <v>0.33333333333333337</v>
      </c>
      <c r="W20" s="48">
        <f t="shared" si="3"/>
        <v>0.41666666666666663</v>
      </c>
      <c r="X20" s="48">
        <f t="shared" si="3"/>
        <v>0.33333333333333337</v>
      </c>
      <c r="Y20" s="48">
        <f t="shared" si="3"/>
        <v>0</v>
      </c>
      <c r="Z20" s="48">
        <f t="shared" si="3"/>
        <v>0</v>
      </c>
      <c r="AA20" s="48">
        <f t="shared" si="3"/>
        <v>0</v>
      </c>
      <c r="AB20" s="48">
        <f t="shared" si="3"/>
        <v>0.33333333333333337</v>
      </c>
      <c r="AC20" s="48">
        <f t="shared" si="3"/>
        <v>0.33333333333333337</v>
      </c>
      <c r="AD20" s="48">
        <f t="shared" si="3"/>
        <v>0.41666666666666663</v>
      </c>
      <c r="AE20" s="48">
        <f t="shared" si="3"/>
        <v>0.33333333333333337</v>
      </c>
      <c r="AF20" s="48">
        <f t="shared" si="3"/>
        <v>0.33333333333333337</v>
      </c>
      <c r="AG20" s="48">
        <f t="shared" si="3"/>
        <v>0</v>
      </c>
      <c r="AH20" s="40"/>
    </row>
    <row r="21" spans="1:53" x14ac:dyDescent="0.25">
      <c r="A21" s="138" t="s">
        <v>54</v>
      </c>
      <c r="B21" s="137"/>
      <c r="C21" s="52">
        <f>(C20-INT(C20))*24</f>
        <v>8</v>
      </c>
      <c r="D21" s="52">
        <f>(D20-INT(D20))*24</f>
        <v>8</v>
      </c>
      <c r="E21" s="52">
        <f t="shared" ref="E21:AG21" si="4">(E20-INT(E20))*24</f>
        <v>0</v>
      </c>
      <c r="F21" s="52">
        <f t="shared" si="4"/>
        <v>0</v>
      </c>
      <c r="G21" s="52">
        <f>(G20-INT(G20))*24</f>
        <v>0</v>
      </c>
      <c r="H21" s="52">
        <f t="shared" si="4"/>
        <v>8</v>
      </c>
      <c r="I21" s="52">
        <f t="shared" si="4"/>
        <v>10</v>
      </c>
      <c r="J21" s="52">
        <f t="shared" si="4"/>
        <v>8</v>
      </c>
      <c r="K21" s="52">
        <f t="shared" si="4"/>
        <v>8</v>
      </c>
      <c r="L21" s="52">
        <f t="shared" si="4"/>
        <v>0</v>
      </c>
      <c r="M21" s="52">
        <f t="shared" si="4"/>
        <v>0</v>
      </c>
      <c r="N21" s="52">
        <f t="shared" si="4"/>
        <v>8</v>
      </c>
      <c r="O21" s="52">
        <f t="shared" si="4"/>
        <v>8</v>
      </c>
      <c r="P21" s="52">
        <f t="shared" si="4"/>
        <v>10</v>
      </c>
      <c r="Q21" s="52">
        <f t="shared" si="4"/>
        <v>8</v>
      </c>
      <c r="R21" s="52">
        <f t="shared" si="4"/>
        <v>0</v>
      </c>
      <c r="S21" s="52">
        <f t="shared" si="4"/>
        <v>0</v>
      </c>
      <c r="T21" s="52">
        <f t="shared" si="4"/>
        <v>0</v>
      </c>
      <c r="U21" s="52">
        <f t="shared" si="4"/>
        <v>8</v>
      </c>
      <c r="V21" s="52">
        <f t="shared" si="4"/>
        <v>8</v>
      </c>
      <c r="W21" s="52">
        <f t="shared" si="4"/>
        <v>10</v>
      </c>
      <c r="X21" s="52">
        <f t="shared" si="4"/>
        <v>8</v>
      </c>
      <c r="Y21" s="52">
        <f t="shared" si="4"/>
        <v>0</v>
      </c>
      <c r="Z21" s="52">
        <f t="shared" si="4"/>
        <v>0</v>
      </c>
      <c r="AA21" s="52">
        <f t="shared" si="4"/>
        <v>0</v>
      </c>
      <c r="AB21" s="52">
        <f t="shared" si="4"/>
        <v>8</v>
      </c>
      <c r="AC21" s="52">
        <f t="shared" si="4"/>
        <v>8</v>
      </c>
      <c r="AD21" s="52">
        <f t="shared" si="4"/>
        <v>10</v>
      </c>
      <c r="AE21" s="52">
        <f t="shared" si="4"/>
        <v>8</v>
      </c>
      <c r="AF21" s="52">
        <f t="shared" si="4"/>
        <v>8</v>
      </c>
      <c r="AG21" s="52">
        <f t="shared" si="4"/>
        <v>0</v>
      </c>
      <c r="AH21" s="40"/>
    </row>
    <row r="22" spans="1:53" x14ac:dyDescent="0.25">
      <c r="A22" s="67" t="s">
        <v>41</v>
      </c>
      <c r="B22" s="67"/>
      <c r="C22" s="51"/>
      <c r="D22" s="155"/>
      <c r="E22" s="155"/>
      <c r="F22" s="155"/>
      <c r="G22" s="51" t="s">
        <v>68</v>
      </c>
      <c r="H22" s="155"/>
      <c r="I22" s="155"/>
      <c r="J22" s="155"/>
      <c r="K22" s="51"/>
      <c r="L22" s="155"/>
      <c r="M22" s="51"/>
      <c r="N22" s="51"/>
      <c r="O22" s="155" t="s">
        <v>73</v>
      </c>
      <c r="P22" s="51"/>
      <c r="Q22" s="155"/>
      <c r="R22" s="155"/>
      <c r="S22" s="51"/>
      <c r="T22" s="155"/>
      <c r="U22" s="51"/>
      <c r="V22" s="51"/>
      <c r="W22" s="49"/>
      <c r="X22" s="155"/>
      <c r="Y22" s="51" t="s">
        <v>67</v>
      </c>
      <c r="Z22" s="155"/>
      <c r="AA22" s="51"/>
      <c r="AB22" s="51"/>
      <c r="AC22" s="155"/>
      <c r="AD22" s="155"/>
      <c r="AE22" s="49"/>
      <c r="AF22" s="49"/>
      <c r="AG22" s="49"/>
      <c r="AH22" s="41"/>
    </row>
    <row r="23" spans="1:53" ht="15.75" thickBot="1" x14ac:dyDescent="0.3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53" ht="15.75" customHeight="1" thickBot="1" x14ac:dyDescent="0.3">
      <c r="A24" s="139" t="s">
        <v>40</v>
      </c>
      <c r="B24" s="140"/>
      <c r="K24" s="143" t="s">
        <v>55</v>
      </c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5"/>
      <c r="AS24" s="1">
        <v>2016</v>
      </c>
      <c r="AU24" s="1">
        <f>MONTH(DATEVALUE(X3&amp;" 1"))</f>
        <v>6</v>
      </c>
      <c r="AV24" s="121" t="s">
        <v>39</v>
      </c>
      <c r="AW24" s="122"/>
      <c r="AX24" s="122"/>
      <c r="AY24" s="122"/>
      <c r="AZ24" s="123"/>
      <c r="BA24" s="7">
        <f>DATE($AF$3,1,1)</f>
        <v>44927</v>
      </c>
    </row>
    <row r="25" spans="1:53" ht="15.75" customHeight="1" thickBot="1" x14ac:dyDescent="0.3">
      <c r="A25" s="141"/>
      <c r="B25" s="142"/>
      <c r="K25" s="124" t="s">
        <v>71</v>
      </c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S25" s="1">
        <v>2017</v>
      </c>
      <c r="AV25" s="121" t="s">
        <v>38</v>
      </c>
      <c r="AW25" s="122"/>
      <c r="AX25" s="122"/>
      <c r="AY25" s="122"/>
      <c r="AZ25" s="123"/>
      <c r="BA25" s="7">
        <f>DATE($AF$3,1,6)</f>
        <v>44932</v>
      </c>
    </row>
    <row r="26" spans="1:53" ht="21" customHeight="1" x14ac:dyDescent="0.25">
      <c r="A26" s="22" t="s">
        <v>37</v>
      </c>
      <c r="B26" s="21">
        <v>146.5</v>
      </c>
      <c r="K26" s="127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9"/>
      <c r="AS26" s="1">
        <v>2018</v>
      </c>
      <c r="AV26" s="82" t="s">
        <v>36</v>
      </c>
      <c r="AW26" s="83"/>
      <c r="AX26" s="83"/>
      <c r="AY26" s="83"/>
      <c r="AZ26" s="84"/>
      <c r="BA26" s="7">
        <f>BA27-3</f>
        <v>45023</v>
      </c>
    </row>
    <row r="27" spans="1:53" x14ac:dyDescent="0.25">
      <c r="A27" s="19" t="s">
        <v>35</v>
      </c>
      <c r="B27" s="20">
        <v>0</v>
      </c>
      <c r="K27" s="127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9"/>
      <c r="AS27" s="1">
        <v>2019</v>
      </c>
      <c r="AV27" s="82" t="s">
        <v>34</v>
      </c>
      <c r="AW27" s="83"/>
      <c r="AX27" s="83"/>
      <c r="AY27" s="83"/>
      <c r="AZ27" s="84"/>
      <c r="BA27" s="7">
        <f>DOLLAR(("4/"&amp;AF3)/7+MOD(19*MOD($AF$3,19)-7,30)*14%,)*7-5</f>
        <v>45026</v>
      </c>
    </row>
    <row r="28" spans="1:53" x14ac:dyDescent="0.25">
      <c r="A28" s="19" t="s">
        <v>33</v>
      </c>
      <c r="B28" s="20">
        <v>7.5</v>
      </c>
      <c r="K28" s="127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9"/>
      <c r="AS28" s="1">
        <v>2020</v>
      </c>
      <c r="AV28" s="82" t="s">
        <v>32</v>
      </c>
      <c r="AW28" s="83"/>
      <c r="AX28" s="83"/>
      <c r="AY28" s="83"/>
      <c r="AZ28" s="84"/>
      <c r="BA28" s="7">
        <f>DATE($AF$3,5,1)</f>
        <v>45047</v>
      </c>
    </row>
    <row r="29" spans="1:53" x14ac:dyDescent="0.25">
      <c r="A29" s="19" t="s">
        <v>0</v>
      </c>
      <c r="B29" s="20">
        <v>11</v>
      </c>
      <c r="K29" s="127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9"/>
      <c r="AS29" s="1">
        <v>2021</v>
      </c>
      <c r="AV29" s="82" t="s">
        <v>31</v>
      </c>
      <c r="AW29" s="83"/>
      <c r="AX29" s="83"/>
      <c r="AY29" s="83"/>
      <c r="AZ29" s="84"/>
      <c r="BA29" s="7">
        <f>DATE($AF$3,5,8)</f>
        <v>45054</v>
      </c>
    </row>
    <row r="30" spans="1:53" x14ac:dyDescent="0.25">
      <c r="A30" s="19" t="s">
        <v>30</v>
      </c>
      <c r="B30" s="20">
        <v>0</v>
      </c>
      <c r="K30" s="127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9"/>
      <c r="AS30" s="1">
        <v>2022</v>
      </c>
      <c r="AV30" s="82" t="s">
        <v>29</v>
      </c>
      <c r="AW30" s="83"/>
      <c r="AX30" s="83"/>
      <c r="AY30" s="83"/>
      <c r="AZ30" s="84"/>
      <c r="BA30" s="7">
        <f>DATE($AF$3,7,5)</f>
        <v>45112</v>
      </c>
    </row>
    <row r="31" spans="1:53" x14ac:dyDescent="0.25">
      <c r="A31" s="19" t="s">
        <v>28</v>
      </c>
      <c r="B31" s="20">
        <v>0</v>
      </c>
      <c r="K31" s="127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9"/>
      <c r="AS31" s="1">
        <v>2023</v>
      </c>
      <c r="AV31" s="82" t="s">
        <v>27</v>
      </c>
      <c r="AW31" s="83"/>
      <c r="AX31" s="83"/>
      <c r="AY31" s="83"/>
      <c r="AZ31" s="84"/>
      <c r="BA31" s="7">
        <f>DATE($AF$3,8,29)</f>
        <v>45167</v>
      </c>
    </row>
    <row r="32" spans="1:53" x14ac:dyDescent="0.25">
      <c r="A32" s="19" t="s">
        <v>26</v>
      </c>
      <c r="B32" s="87">
        <v>0</v>
      </c>
      <c r="K32" s="127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9"/>
      <c r="AS32" s="3" t="s">
        <v>25</v>
      </c>
      <c r="AV32" s="82" t="s">
        <v>24</v>
      </c>
      <c r="AW32" s="83"/>
      <c r="AX32" s="83"/>
      <c r="AY32" s="83"/>
      <c r="AZ32" s="84"/>
      <c r="BA32" s="7">
        <f>DATE($AF$3,9,1)</f>
        <v>45170</v>
      </c>
    </row>
    <row r="33" spans="1:53" ht="15.75" thickBot="1" x14ac:dyDescent="0.3">
      <c r="A33" s="18" t="s">
        <v>23</v>
      </c>
      <c r="B33" s="88">
        <v>0</v>
      </c>
      <c r="K33" s="127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9"/>
      <c r="AS33" s="3" t="s">
        <v>22</v>
      </c>
      <c r="AV33" s="82" t="s">
        <v>21</v>
      </c>
      <c r="AW33" s="83"/>
      <c r="AX33" s="83"/>
      <c r="AY33" s="83"/>
      <c r="AZ33" s="84"/>
      <c r="BA33" s="7">
        <f>DATE($AF$3,9,15)</f>
        <v>45184</v>
      </c>
    </row>
    <row r="34" spans="1:53" ht="15.75" thickBot="1" x14ac:dyDescent="0.3">
      <c r="A34" s="17" t="s">
        <v>20</v>
      </c>
      <c r="B34" s="16">
        <f>SUM(B26:B33)</f>
        <v>165</v>
      </c>
      <c r="K34" s="127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9"/>
      <c r="AS34" s="3" t="s">
        <v>19</v>
      </c>
      <c r="AV34" s="82" t="s">
        <v>18</v>
      </c>
      <c r="AW34" s="83"/>
      <c r="AX34" s="83"/>
      <c r="AY34" s="83"/>
      <c r="AZ34" s="84"/>
      <c r="BA34" s="7">
        <f>DATE($AF$3,11,1)</f>
        <v>45231</v>
      </c>
    </row>
    <row r="35" spans="1:53" ht="21" customHeight="1" x14ac:dyDescent="0.25">
      <c r="A35" s="15" t="s">
        <v>1</v>
      </c>
      <c r="B35" s="50">
        <v>45110</v>
      </c>
      <c r="K35" s="127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9"/>
      <c r="AS35" s="3" t="s">
        <v>17</v>
      </c>
      <c r="AU35" s="6"/>
      <c r="AV35" s="82" t="s">
        <v>16</v>
      </c>
      <c r="AW35" s="83"/>
      <c r="AX35" s="83"/>
      <c r="AY35" s="83"/>
      <c r="AZ35" s="84"/>
      <c r="BA35" s="7">
        <f>DATE($AF$3,11,17)</f>
        <v>45247</v>
      </c>
    </row>
    <row r="36" spans="1:53" ht="76.150000000000006" customHeight="1" thickBot="1" x14ac:dyDescent="0.3">
      <c r="A36" s="14" t="s">
        <v>15</v>
      </c>
      <c r="B36" s="13"/>
      <c r="K36" s="130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2"/>
      <c r="AS36" s="3" t="s">
        <v>14</v>
      </c>
      <c r="AU36" s="6"/>
      <c r="AV36" s="82" t="s">
        <v>13</v>
      </c>
      <c r="AW36" s="83"/>
      <c r="AX36" s="83"/>
      <c r="AY36" s="83"/>
      <c r="AZ36" s="84"/>
      <c r="BA36" s="7">
        <f>DATE($AF$3,12,24)</f>
        <v>45284</v>
      </c>
    </row>
    <row r="37" spans="1:53" ht="15.75" thickBot="1" x14ac:dyDescent="0.3">
      <c r="A37" s="12"/>
      <c r="B37" s="12"/>
      <c r="AS37" s="3" t="s">
        <v>12</v>
      </c>
      <c r="AU37" s="6"/>
      <c r="AV37" s="82" t="s">
        <v>11</v>
      </c>
      <c r="AW37" s="83"/>
      <c r="AX37" s="83"/>
      <c r="AY37" s="83"/>
      <c r="AZ37" s="84"/>
      <c r="BA37" s="7">
        <f>DATE($AF$3,12,25)</f>
        <v>45285</v>
      </c>
    </row>
    <row r="38" spans="1:53" ht="100.5" customHeight="1" thickBot="1" x14ac:dyDescent="0.3">
      <c r="A38" s="11" t="s">
        <v>10</v>
      </c>
      <c r="B38" s="133" t="s">
        <v>9</v>
      </c>
      <c r="C38" s="133"/>
      <c r="D38" s="133"/>
      <c r="E38" s="134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5:AG6">
    <cfRule type="expression" dxfId="10" priority="60">
      <formula>OR(WEEKDAY(C$6,2)=6,WEEKDAY(C$6,2)=7)</formula>
    </cfRule>
    <cfRule type="expression" dxfId="9" priority="61">
      <formula>VLOOKUP(C$6,$BA$24:$BA$38,1,0)</formula>
    </cfRule>
  </conditionalFormatting>
  <conditionalFormatting sqref="C17:AG17">
    <cfRule type="cellIs" dxfId="6" priority="7" operator="greaterThan">
      <formula>12</formula>
    </cfRule>
  </conditionalFormatting>
  <conditionalFormatting sqref="C23:AG23">
    <cfRule type="cellIs" dxfId="5" priority="8" operator="greaterThan">
      <formula>12</formula>
    </cfRule>
  </conditionalFormatting>
  <conditionalFormatting sqref="AH20:AH21">
    <cfRule type="cellIs" dxfId="4" priority="58" operator="greaterThan">
      <formula>12</formula>
    </cfRule>
  </conditionalFormatting>
  <conditionalFormatting sqref="C22:AG22">
    <cfRule type="cellIs" dxfId="3" priority="4" operator="greaterThan">
      <formula>12</formula>
    </cfRule>
  </conditionalFormatting>
  <conditionalFormatting sqref="C18:AG19">
    <cfRule type="cellIs" dxfId="2" priority="3" operator="greaterThan">
      <formula>12</formula>
    </cfRule>
  </conditionalFormatting>
  <conditionalFormatting sqref="C10:AG16">
    <cfRule type="expression" dxfId="1" priority="1">
      <formula>OR(WEEKDAY(C$6,2)=6,WEEKDAY(C$6,2)=7)</formula>
    </cfRule>
    <cfRule type="expression" dxfId="0" priority="2">
      <formula>VLOOKUP(C$6,$BA$24:$BA$38,1,0)</formula>
    </cfRule>
  </conditionalFormatting>
  <dataValidations count="3"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  <dataValidation type="time" allowBlank="1" showInputMessage="1" showErrorMessage="1" errorTitle="Pozor" error="Chybné zadané údaje." sqref="C18:AG19" xr:uid="{C1634D18-08DC-462F-86C8-170C4EB4822B}">
      <formula1>0.0000115740740740741</formula1>
      <formula2>0.999988425925926</formula2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3"/>
  </cols>
  <sheetData>
    <row r="1" spans="1:12" ht="15" customHeight="1" x14ac:dyDescent="0.25">
      <c r="A1" s="146" t="s">
        <v>64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</row>
    <row r="2" spans="1:12" x14ac:dyDescent="0.2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1:12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1:12" x14ac:dyDescent="0.25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1"/>
    </row>
    <row r="5" spans="1:12" x14ac:dyDescent="0.25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1"/>
    </row>
    <row r="6" spans="1:12" x14ac:dyDescent="0.25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1:12" x14ac:dyDescent="0.25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1:12" x14ac:dyDescent="0.25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1"/>
    </row>
    <row r="9" spans="1:12" x14ac:dyDescent="0.25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1"/>
    </row>
    <row r="10" spans="1:12" x14ac:dyDescent="0.25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1"/>
    </row>
    <row r="11" spans="1:12" x14ac:dyDescent="0.25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1"/>
    </row>
    <row r="12" spans="1:12" x14ac:dyDescent="0.25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1"/>
    </row>
    <row r="13" spans="1:12" x14ac:dyDescent="0.25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</row>
    <row r="14" spans="1:12" x14ac:dyDescent="0.25">
      <c r="A14" s="149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1"/>
    </row>
    <row r="15" spans="1:12" x14ac:dyDescent="0.25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1"/>
    </row>
    <row r="16" spans="1:12" x14ac:dyDescent="0.25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1"/>
    </row>
    <row r="17" spans="1:12" x14ac:dyDescent="0.25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1"/>
    </row>
    <row r="18" spans="1:12" x14ac:dyDescent="0.25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1"/>
    </row>
    <row r="19" spans="1:12" x14ac:dyDescent="0.25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1"/>
    </row>
    <row r="20" spans="1:12" x14ac:dyDescent="0.25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1"/>
    </row>
    <row r="21" spans="1:12" x14ac:dyDescent="0.25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1"/>
    </row>
    <row r="22" spans="1:12" x14ac:dyDescent="0.25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1"/>
    </row>
    <row r="23" spans="1:12" x14ac:dyDescent="0.25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1"/>
    </row>
    <row r="24" spans="1:12" x14ac:dyDescent="0.25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1"/>
    </row>
    <row r="25" spans="1:12" x14ac:dyDescent="0.25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1"/>
    </row>
    <row r="26" spans="1:12" ht="193.5" customHeight="1" x14ac:dyDescent="0.25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4"/>
    </row>
    <row r="27" spans="1:12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MŠ</vt:lpstr>
      <vt:lpstr>Inštrukcie k PV</vt:lpstr>
      <vt:lpstr>'Pracovný výkaz PA v MŠ'!Oblasť_tlače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2023-05-30T12:06:43Z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