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2\ZŠ\"/>
    </mc:Choice>
  </mc:AlternateContent>
  <xr:revisionPtr revIDLastSave="0" documentId="8_{5D836429-BA4C-4E0D-B87C-76DC6F5FC9ED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AH17" i="7"/>
  <c r="I6" i="6"/>
  <c r="Q6" i="6"/>
  <c r="Y6" i="6"/>
  <c r="AG5" i="6"/>
  <c r="AG6" i="6" s="1"/>
  <c r="J6" i="6"/>
  <c r="R6" i="6"/>
  <c r="AF5" i="6"/>
  <c r="AF6" i="6" s="1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<sst xmlns="http://schemas.openxmlformats.org/spreadsheetml/2006/main" count="226" uniqueCount="76">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</sst>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71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4.44140625" style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4.44140625" style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</row>
    <row r="3" spans="1:34" ht="15" thickBot="1" x14ac:dyDescent="0.35">
      <c r="A3" s="141" t="s">
        <v>53</v>
      </c>
      <c r="B3" s="142"/>
      <c r="C3" s="142"/>
      <c r="D3" s="142"/>
      <c r="E3" s="142"/>
      <c r="F3" s="142"/>
      <c r="G3" s="143"/>
      <c r="H3" s="147" t="s">
        <v>52</v>
      </c>
      <c r="I3" s="148"/>
      <c r="J3" s="149"/>
      <c r="K3" s="135"/>
      <c r="L3" s="136"/>
      <c r="M3" s="136"/>
      <c r="N3" s="136"/>
      <c r="O3" s="136"/>
      <c r="P3" s="136"/>
      <c r="Q3" s="136"/>
      <c r="R3" s="136"/>
      <c r="S3" s="136"/>
      <c r="T3" s="136"/>
      <c r="U3" s="137"/>
      <c r="V3" s="150" t="s">
        <v>51</v>
      </c>
      <c r="W3" s="152"/>
      <c r="X3" s="144" t="s">
        <v>22</v>
      </c>
      <c r="Y3" s="145"/>
      <c r="Z3" s="145"/>
      <c r="AA3" s="145"/>
      <c r="AB3" s="145"/>
      <c r="AC3" s="146"/>
      <c r="AD3" s="150" t="s">
        <v>50</v>
      </c>
      <c r="AE3" s="151"/>
      <c r="AF3" s="138">
        <v>2023</v>
      </c>
      <c r="AG3" s="139"/>
      <c r="AH3" s="140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 t="str">
        <f>IF(DAY(DATE($AF$3,AU24+1,0))=28,"",29)</f>
        <v/>
      </c>
      <c r="AF5" s="32" t="str">
        <f>IF(OR(DAY(DATE($AF$3,$AU$24+1,0))=28,DAY(DATE($AF$3,$AU$24+1,0))=29),"",IF(DAY(DATE($AF$3,$AU$24+1,0))=29,"",30))</f>
        <v/>
      </c>
      <c r="AG5" s="76" t="str">
        <f>IF(OR(DAY(DATE($AF$3,$AU$24+1,0))=28,DAY(DATE($AF$3,$AU$24+1,0))=29),"",IF(DAY(DATE($AF$3,$AU$24+1,0))=30,"",31))</f>
        <v/>
      </c>
      <c r="AH5" s="132" t="s">
        <v>48</v>
      </c>
    </row>
    <row r="6" spans="1:34" ht="15" thickBot="1" x14ac:dyDescent="0.35">
      <c r="A6" s="122"/>
      <c r="B6" s="123"/>
      <c r="C6" s="31">
        <f t="shared" ref="C6:AD6" si="0">(DATE($AF$3,$AU$24,C5))</f>
        <v>44958</v>
      </c>
      <c r="D6" s="30">
        <f t="shared" si="0"/>
        <v>44959</v>
      </c>
      <c r="E6" s="30">
        <f t="shared" si="0"/>
        <v>44960</v>
      </c>
      <c r="F6" s="30">
        <f t="shared" si="0"/>
        <v>44961</v>
      </c>
      <c r="G6" s="30">
        <f t="shared" si="0"/>
        <v>44962</v>
      </c>
      <c r="H6" s="30">
        <f t="shared" si="0"/>
        <v>44963</v>
      </c>
      <c r="I6" s="30">
        <f t="shared" si="0"/>
        <v>44964</v>
      </c>
      <c r="J6" s="30">
        <f t="shared" si="0"/>
        <v>44965</v>
      </c>
      <c r="K6" s="30">
        <f t="shared" si="0"/>
        <v>44966</v>
      </c>
      <c r="L6" s="30">
        <f t="shared" si="0"/>
        <v>44967</v>
      </c>
      <c r="M6" s="30">
        <f t="shared" si="0"/>
        <v>44968</v>
      </c>
      <c r="N6" s="30">
        <f t="shared" si="0"/>
        <v>44969</v>
      </c>
      <c r="O6" s="30">
        <f t="shared" si="0"/>
        <v>44970</v>
      </c>
      <c r="P6" s="30">
        <f t="shared" si="0"/>
        <v>44971</v>
      </c>
      <c r="Q6" s="30">
        <f t="shared" si="0"/>
        <v>44972</v>
      </c>
      <c r="R6" s="30">
        <f t="shared" si="0"/>
        <v>44973</v>
      </c>
      <c r="S6" s="30">
        <f t="shared" si="0"/>
        <v>44974</v>
      </c>
      <c r="T6" s="30">
        <f t="shared" si="0"/>
        <v>44975</v>
      </c>
      <c r="U6" s="30">
        <f t="shared" si="0"/>
        <v>44976</v>
      </c>
      <c r="V6" s="30">
        <f t="shared" si="0"/>
        <v>44977</v>
      </c>
      <c r="W6" s="30">
        <f t="shared" si="0"/>
        <v>44978</v>
      </c>
      <c r="X6" s="30">
        <f t="shared" si="0"/>
        <v>44979</v>
      </c>
      <c r="Y6" s="30">
        <f t="shared" si="0"/>
        <v>44980</v>
      </c>
      <c r="Z6" s="30">
        <f t="shared" si="0"/>
        <v>44981</v>
      </c>
      <c r="AA6" s="30">
        <f t="shared" si="0"/>
        <v>44982</v>
      </c>
      <c r="AB6" s="30">
        <f t="shared" si="0"/>
        <v>44983</v>
      </c>
      <c r="AC6" s="30">
        <f t="shared" si="0"/>
        <v>44984</v>
      </c>
      <c r="AD6" s="30">
        <f t="shared" si="0"/>
        <v>44985</v>
      </c>
      <c r="AE6" s="30" t="str">
        <f>IF(ISERROR(DATE($AF$3,$AU$24,AE5)),"",(DATE($AF$3,$AU$24,AE5)))</f>
        <v/>
      </c>
      <c r="AF6" s="30" t="str">
        <f>IF(ISERROR(DATE($AF$3,$AU$24,AF5)),"",(DATE($AF$3,$AU$24,AF5)))</f>
        <v/>
      </c>
      <c r="AG6" s="77" t="str">
        <f>IF(ISERROR(DATE($AF$3,$AU$24,AG5)),"",(DATE($AF$3,$AU$24,AG5)))</f>
        <v/>
      </c>
      <c r="AH6" s="133"/>
    </row>
    <row r="7" spans="1:34" x14ac:dyDescent="0.3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" thickBot="1" x14ac:dyDescent="0.35">
      <c r="A8" s="128" t="s">
        <v>61</v>
      </c>
      <c r="B8" s="129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41.4" x14ac:dyDescent="0.3">
      <c r="A10" s="65" t="s">
        <v>56</v>
      </c>
      <c r="B10" s="88" t="s">
        <v>71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/>
      <c r="AF10" s="40"/>
      <c r="AG10" s="40"/>
      <c r="AH10" s="86">
        <f t="shared" ref="AH10:AH16" si="1">SUM(C10:AG10)</f>
        <v>124</v>
      </c>
    </row>
    <row r="11" spans="1:34" ht="28.2" thickBot="1" x14ac:dyDescent="0.35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" thickBot="1" x14ac:dyDescent="0.35">
      <c r="A12" s="130" t="s">
        <v>62</v>
      </c>
      <c r="B12" s="131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8"/>
      <c r="AH12" s="86"/>
    </row>
    <row r="13" spans="1:34" ht="42" thickBot="1" x14ac:dyDescent="0.35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8"/>
      <c r="AH13" s="86">
        <f t="shared" si="1"/>
        <v>0</v>
      </c>
    </row>
    <row r="14" spans="1:34" x14ac:dyDescent="0.3">
      <c r="A14" s="126" t="s">
        <v>63</v>
      </c>
      <c r="B14" s="127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82"/>
      <c r="AH14" s="86"/>
    </row>
    <row r="15" spans="1:34" ht="27.6" x14ac:dyDescent="0.3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5" customHeight="1" thickBot="1" x14ac:dyDescent="0.35">
      <c r="A16" s="94" t="s">
        <v>59</v>
      </c>
      <c r="B16" s="95" t="s">
        <v>69</v>
      </c>
      <c r="C16" s="73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/>
      <c r="AF16" s="48"/>
      <c r="AG16" s="83"/>
      <c r="AH16" s="87">
        <f t="shared" si="1"/>
        <v>4</v>
      </c>
    </row>
    <row r="17" spans="1:53" ht="15" thickBot="1" x14ac:dyDescent="0.35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128</v>
      </c>
    </row>
    <row r="18" spans="1:53" x14ac:dyDescent="0.3">
      <c r="A18" s="124" t="s">
        <v>44</v>
      </c>
      <c r="B18" s="124"/>
      <c r="C18" s="90">
        <v>0.3125</v>
      </c>
      <c r="D18" s="90">
        <v>0.3125</v>
      </c>
      <c r="E18" s="90">
        <v>0.3125</v>
      </c>
      <c r="F18" s="90"/>
      <c r="G18" s="90"/>
      <c r="H18" s="90">
        <v>0.3125</v>
      </c>
      <c r="I18" s="90">
        <v>0.3125</v>
      </c>
      <c r="J18" s="90">
        <v>0.3125</v>
      </c>
      <c r="K18" s="90">
        <v>0.3125</v>
      </c>
      <c r="L18" s="90">
        <v>0.3125</v>
      </c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/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>
        <v>0.3125</v>
      </c>
      <c r="AD18" s="90">
        <v>0.3125</v>
      </c>
      <c r="AE18" s="90"/>
      <c r="AF18" s="90"/>
      <c r="AG18" s="90"/>
      <c r="AH18" s="41"/>
    </row>
    <row r="19" spans="1:53" x14ac:dyDescent="0.3">
      <c r="A19" s="125" t="s">
        <v>43</v>
      </c>
      <c r="B19" s="125"/>
      <c r="C19" s="90">
        <v>0.72916666666666663</v>
      </c>
      <c r="D19" s="90">
        <v>0.64583333333333337</v>
      </c>
      <c r="E19" s="90">
        <v>0.64583333333333337</v>
      </c>
      <c r="F19" s="90"/>
      <c r="G19" s="90"/>
      <c r="H19" s="90">
        <v>0.64583333333333337</v>
      </c>
      <c r="I19" s="90">
        <v>0.64583333333333337</v>
      </c>
      <c r="J19" s="90">
        <v>0.72916666666666663</v>
      </c>
      <c r="K19" s="90">
        <v>0.64583333333333337</v>
      </c>
      <c r="L19" s="90">
        <v>0.64583333333333337</v>
      </c>
      <c r="M19" s="90"/>
      <c r="N19" s="90"/>
      <c r="O19" s="90">
        <v>0.64583333333333337</v>
      </c>
      <c r="P19" s="90">
        <v>0.64583333333333337</v>
      </c>
      <c r="Q19" s="90">
        <v>0.72916666666666663</v>
      </c>
      <c r="R19" s="90">
        <v>0.64583333333333337</v>
      </c>
      <c r="S19" s="90"/>
      <c r="T19" s="90"/>
      <c r="U19" s="90"/>
      <c r="V19" s="90">
        <v>0.64583333333333337</v>
      </c>
      <c r="W19" s="90">
        <v>0.64583333333333337</v>
      </c>
      <c r="X19" s="90">
        <v>0.72916666666666663</v>
      </c>
      <c r="Y19" s="90"/>
      <c r="Z19" s="90"/>
      <c r="AA19" s="90"/>
      <c r="AB19" s="90"/>
      <c r="AC19" s="90">
        <v>0.64583333333333337</v>
      </c>
      <c r="AD19" s="90">
        <v>0.64583333333333337</v>
      </c>
      <c r="AE19" s="90"/>
      <c r="AF19" s="90"/>
      <c r="AG19" s="90"/>
      <c r="AH19" s="42"/>
    </row>
    <row r="20" spans="1:53" x14ac:dyDescent="0.3">
      <c r="A20" s="121" t="s">
        <v>42</v>
      </c>
      <c r="B20" s="121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3">
      <c r="A21" s="120" t="s">
        <v>54</v>
      </c>
      <c r="B21" s="121"/>
      <c r="C21" s="55">
        <f>(C20-INT(C20))*24</f>
        <v>10</v>
      </c>
      <c r="D21" s="55">
        <f>(D20-INT(D20))*24</f>
        <v>8</v>
      </c>
      <c r="E21" s="55">
        <f t="shared" ref="E21:AF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ref="AG21" si="5">(AG20-INT(AG20))*24</f>
        <v>0</v>
      </c>
      <c r="AH21" s="43"/>
    </row>
    <row r="22" spans="1:53" x14ac:dyDescent="0.3">
      <c r="A22" s="70" t="s">
        <v>41</v>
      </c>
      <c r="B22" s="70"/>
      <c r="C22" s="54"/>
      <c r="D22" s="170"/>
      <c r="E22" s="170"/>
      <c r="F22" s="170"/>
      <c r="G22" s="54"/>
      <c r="H22" s="170"/>
      <c r="I22" s="170"/>
      <c r="J22" s="170"/>
      <c r="K22" s="54" t="s">
        <v>75</v>
      </c>
      <c r="L22" s="170"/>
      <c r="M22" s="54"/>
      <c r="N22" s="54"/>
      <c r="O22" s="170"/>
      <c r="P22" s="54"/>
      <c r="Q22" s="170"/>
      <c r="R22" s="170" t="s">
        <v>68</v>
      </c>
      <c r="S22" s="54"/>
      <c r="T22" s="170"/>
      <c r="U22" s="54"/>
      <c r="V22" s="91"/>
      <c r="W22" s="52"/>
      <c r="X22" s="170"/>
      <c r="Y22" s="54" t="s">
        <v>67</v>
      </c>
      <c r="Z22" s="170" t="s">
        <v>67</v>
      </c>
      <c r="AA22" s="54"/>
      <c r="AB22" s="54"/>
      <c r="AC22" s="170"/>
      <c r="AD22" s="170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101" t="s">
        <v>40</v>
      </c>
      <c r="B24" s="102"/>
      <c r="K24" s="105" t="s">
        <v>55</v>
      </c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7"/>
      <c r="AS24" s="1">
        <v>2016</v>
      </c>
      <c r="AU24" s="1">
        <f>MONTH(DATEVALUE(X3&amp;" 1"))</f>
        <v>2</v>
      </c>
      <c r="AV24" s="98" t="s">
        <v>39</v>
      </c>
      <c r="AW24" s="99"/>
      <c r="AX24" s="99"/>
      <c r="AY24" s="99"/>
      <c r="AZ24" s="100"/>
      <c r="BA24" s="7">
        <f>DATE($AF$3,1,1)</f>
        <v>44927</v>
      </c>
    </row>
    <row r="25" spans="1:53" ht="15" thickBot="1" x14ac:dyDescent="0.35">
      <c r="A25" s="103"/>
      <c r="B25" s="104"/>
      <c r="K25" s="108" t="s">
        <v>70</v>
      </c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S25" s="1">
        <v>2017</v>
      </c>
      <c r="AV25" s="98" t="s">
        <v>38</v>
      </c>
      <c r="AW25" s="99"/>
      <c r="AX25" s="99"/>
      <c r="AY25" s="99"/>
      <c r="AZ25" s="100"/>
      <c r="BA25" s="7">
        <f>DATE($AF$3,1,6)</f>
        <v>44932</v>
      </c>
    </row>
    <row r="26" spans="1:53" ht="21" customHeight="1" x14ac:dyDescent="0.3">
      <c r="A26" s="25" t="s">
        <v>37</v>
      </c>
      <c r="B26" s="24">
        <v>124</v>
      </c>
      <c r="K26" s="111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0</v>
      </c>
      <c r="K27" s="111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15</v>
      </c>
      <c r="K28" s="111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3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11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3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11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3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14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6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92">
        <v>0</v>
      </c>
      <c r="K32" s="114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6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93">
        <v>0</v>
      </c>
      <c r="K33" s="114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6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14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6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44986</v>
      </c>
      <c r="K35" s="114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6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17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9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96" t="s">
        <v>9</v>
      </c>
      <c r="C38" s="96"/>
      <c r="D38" s="96"/>
      <c r="E38" s="9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B38:E38"/>
    <mergeCell ref="AV24:AZ24"/>
    <mergeCell ref="AV25:AZ25"/>
    <mergeCell ref="A24:B25"/>
    <mergeCell ref="K24:AH24"/>
    <mergeCell ref="K25:AH36"/>
  </mergeCells>
  <phoneticPr fontId="25" type="noConversion"/>
  <conditionalFormatting sqref="C17:AG17">
    <cfRule type="cellIs" dxfId="56" priority="67" operator="greaterThan">
      <formula>12</formula>
    </cfRule>
  </conditionalFormatting>
  <conditionalFormatting sqref="C23:AG23 AH20:AH21">
    <cfRule type="cellIs" dxfId="55" priority="66" operator="greaterThan">
      <formula>12</formula>
    </cfRule>
  </conditionalFormatting>
  <conditionalFormatting sqref="C5:AG6">
    <cfRule type="expression" dxfId="54" priority="104">
      <formula>OR(WEEKDAY(C$6,2)=6,WEEKDAY(C$6,2)=7)</formula>
    </cfRule>
    <cfRule type="expression" dxfId="53" priority="105">
      <formula>VLOOKUP(C$6,$BA$24:$BA$38,1,0)</formula>
    </cfRule>
  </conditionalFormatting>
  <conditionalFormatting sqref="C10:AG16">
    <cfRule type="expression" dxfId="19" priority="7">
      <formula>OR(WEEKDAY(C$6,2)=6,WEEKDAY(C$6,2)=7)</formula>
    </cfRule>
    <cfRule type="expression" dxfId="18" priority="8">
      <formula>VLOOKUP(C$6,$BA$24:$BA$38,1,0)</formula>
    </cfRule>
  </conditionalFormatting>
  <conditionalFormatting sqref="C18:AG19">
    <cfRule type="cellIs" dxfId="15" priority="6" operator="greaterThan">
      <formula>12</formula>
    </cfRule>
  </conditionalFormatting>
  <conditionalFormatting sqref="C22:F22 H22:J22 O22:T22 V22:AG22 L22:M22">
    <cfRule type="cellIs" dxfId="4" priority="5" operator="greaterThan">
      <formula>12</formula>
    </cfRule>
  </conditionalFormatting>
  <conditionalFormatting sqref="G22">
    <cfRule type="cellIs" dxfId="3" priority="4" operator="greaterThan">
      <formula>12</formula>
    </cfRule>
  </conditionalFormatting>
  <conditionalFormatting sqref="N22">
    <cfRule type="cellIs" dxfId="2" priority="3" operator="greaterThan">
      <formula>12</formula>
    </cfRule>
  </conditionalFormatting>
  <conditionalFormatting sqref="U22">
    <cfRule type="cellIs" dxfId="1" priority="2" operator="greaterThan">
      <formula>12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86246626-C860-4422-8F76-121D8E660110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B1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4.44140625" style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4.44140625" style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</row>
    <row r="3" spans="1:34" ht="15" thickBot="1" x14ac:dyDescent="0.35">
      <c r="A3" s="141" t="s">
        <v>53</v>
      </c>
      <c r="B3" s="142"/>
      <c r="C3" s="142"/>
      <c r="D3" s="142"/>
      <c r="E3" s="142"/>
      <c r="F3" s="142"/>
      <c r="G3" s="143"/>
      <c r="H3" s="147" t="s">
        <v>52</v>
      </c>
      <c r="I3" s="148"/>
      <c r="J3" s="149"/>
      <c r="K3" s="135"/>
      <c r="L3" s="136"/>
      <c r="M3" s="136"/>
      <c r="N3" s="136"/>
      <c r="O3" s="136"/>
      <c r="P3" s="136"/>
      <c r="Q3" s="136"/>
      <c r="R3" s="136"/>
      <c r="S3" s="136"/>
      <c r="T3" s="136"/>
      <c r="U3" s="137"/>
      <c r="V3" s="150" t="s">
        <v>51</v>
      </c>
      <c r="W3" s="152"/>
      <c r="X3" s="144" t="s">
        <v>22</v>
      </c>
      <c r="Y3" s="145"/>
      <c r="Z3" s="145"/>
      <c r="AA3" s="145"/>
      <c r="AB3" s="145"/>
      <c r="AC3" s="146"/>
      <c r="AD3" s="150" t="s">
        <v>50</v>
      </c>
      <c r="AE3" s="151"/>
      <c r="AF3" s="138">
        <v>2023</v>
      </c>
      <c r="AG3" s="139"/>
      <c r="AH3" s="140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 t="str">
        <f>IF(DAY(DATE($AF$3,AU24+1,0))=28,"",29)</f>
        <v/>
      </c>
      <c r="AF5" s="32" t="str">
        <f>IF(OR(DAY(DATE($AF$3,$AU$24+1,0))=28,DAY(DATE($AF$3,$AU$24+1,0))=29),"",IF(DAY(DATE($AF$3,$AU$24+1,0))=29,"",30))</f>
        <v/>
      </c>
      <c r="AG5" s="76" t="str">
        <f>IF(OR(DAY(DATE($AF$3,$AU$24+1,0))=28,DAY(DATE($AF$3,$AU$24+1,0))=29),"",IF(DAY(DATE($AF$3,$AU$24+1,0))=30,"",31))</f>
        <v/>
      </c>
      <c r="AH5" s="132" t="s">
        <v>48</v>
      </c>
    </row>
    <row r="6" spans="1:34" ht="15" thickBot="1" x14ac:dyDescent="0.35">
      <c r="A6" s="122"/>
      <c r="B6" s="123"/>
      <c r="C6" s="31">
        <f t="shared" ref="C6:AD6" si="0">(DATE($AF$3,$AU$24,C5))</f>
        <v>44958</v>
      </c>
      <c r="D6" s="30">
        <f t="shared" si="0"/>
        <v>44959</v>
      </c>
      <c r="E6" s="30">
        <f t="shared" si="0"/>
        <v>44960</v>
      </c>
      <c r="F6" s="30">
        <f t="shared" si="0"/>
        <v>44961</v>
      </c>
      <c r="G6" s="30">
        <f t="shared" si="0"/>
        <v>44962</v>
      </c>
      <c r="H6" s="30">
        <f t="shared" si="0"/>
        <v>44963</v>
      </c>
      <c r="I6" s="30">
        <f t="shared" si="0"/>
        <v>44964</v>
      </c>
      <c r="J6" s="30">
        <f t="shared" si="0"/>
        <v>44965</v>
      </c>
      <c r="K6" s="30">
        <f t="shared" si="0"/>
        <v>44966</v>
      </c>
      <c r="L6" s="30">
        <f t="shared" si="0"/>
        <v>44967</v>
      </c>
      <c r="M6" s="30">
        <f t="shared" si="0"/>
        <v>44968</v>
      </c>
      <c r="N6" s="30">
        <f t="shared" si="0"/>
        <v>44969</v>
      </c>
      <c r="O6" s="30">
        <f t="shared" si="0"/>
        <v>44970</v>
      </c>
      <c r="P6" s="30">
        <f t="shared" si="0"/>
        <v>44971</v>
      </c>
      <c r="Q6" s="30">
        <f t="shared" si="0"/>
        <v>44972</v>
      </c>
      <c r="R6" s="30">
        <f t="shared" si="0"/>
        <v>44973</v>
      </c>
      <c r="S6" s="30">
        <f t="shared" si="0"/>
        <v>44974</v>
      </c>
      <c r="T6" s="30">
        <f t="shared" si="0"/>
        <v>44975</v>
      </c>
      <c r="U6" s="30">
        <f t="shared" si="0"/>
        <v>44976</v>
      </c>
      <c r="V6" s="30">
        <f t="shared" si="0"/>
        <v>44977</v>
      </c>
      <c r="W6" s="30">
        <f t="shared" si="0"/>
        <v>44978</v>
      </c>
      <c r="X6" s="30">
        <f t="shared" si="0"/>
        <v>44979</v>
      </c>
      <c r="Y6" s="30">
        <f t="shared" si="0"/>
        <v>44980</v>
      </c>
      <c r="Z6" s="30">
        <f t="shared" si="0"/>
        <v>44981</v>
      </c>
      <c r="AA6" s="30">
        <f t="shared" si="0"/>
        <v>44982</v>
      </c>
      <c r="AB6" s="30">
        <f t="shared" si="0"/>
        <v>44983</v>
      </c>
      <c r="AC6" s="30">
        <f t="shared" si="0"/>
        <v>44984</v>
      </c>
      <c r="AD6" s="30">
        <f t="shared" si="0"/>
        <v>44985</v>
      </c>
      <c r="AE6" s="30" t="str">
        <f>IF(ISERROR(DATE($AF$3,$AU$24,AE5)),"",(DATE($AF$3,$AU$24,AE5)))</f>
        <v/>
      </c>
      <c r="AF6" s="30" t="str">
        <f>IF(ISERROR(DATE($AF$3,$AU$24,AF5)),"",(DATE($AF$3,$AU$24,AF5)))</f>
        <v/>
      </c>
      <c r="AG6" s="77" t="str">
        <f>IF(ISERROR(DATE($AF$3,$AU$24,AG5)),"",(DATE($AF$3,$AU$24,AG5)))</f>
        <v/>
      </c>
      <c r="AH6" s="133"/>
    </row>
    <row r="7" spans="1:34" x14ac:dyDescent="0.3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" thickBot="1" x14ac:dyDescent="0.35">
      <c r="A8" s="128" t="s">
        <v>61</v>
      </c>
      <c r="B8" s="129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41.4" x14ac:dyDescent="0.3">
      <c r="A10" s="65" t="s">
        <v>56</v>
      </c>
      <c r="B10" s="88" t="s">
        <v>71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/>
      <c r="AF10" s="40"/>
      <c r="AG10" s="40"/>
      <c r="AH10" s="86">
        <f t="shared" ref="AH10:AH16" si="1">SUM(C10:AG10)</f>
        <v>124</v>
      </c>
    </row>
    <row r="11" spans="1:34" ht="28.2" thickBot="1" x14ac:dyDescent="0.35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" thickBot="1" x14ac:dyDescent="0.35">
      <c r="A12" s="130" t="s">
        <v>62</v>
      </c>
      <c r="B12" s="131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8"/>
      <c r="AH12" s="86"/>
    </row>
    <row r="13" spans="1:34" ht="42" thickBot="1" x14ac:dyDescent="0.35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8"/>
      <c r="AH13" s="86">
        <f t="shared" si="1"/>
        <v>0</v>
      </c>
    </row>
    <row r="14" spans="1:34" x14ac:dyDescent="0.3">
      <c r="A14" s="126" t="s">
        <v>63</v>
      </c>
      <c r="B14" s="127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82"/>
      <c r="AH14" s="86"/>
    </row>
    <row r="15" spans="1:34" ht="27.6" x14ac:dyDescent="0.3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5" customHeight="1" thickBot="1" x14ac:dyDescent="0.35">
      <c r="A16" s="94" t="s">
        <v>59</v>
      </c>
      <c r="B16" s="95" t="s">
        <v>69</v>
      </c>
      <c r="C16" s="73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/>
      <c r="AF16" s="48"/>
      <c r="AG16" s="83"/>
      <c r="AH16" s="87">
        <f t="shared" si="1"/>
        <v>4</v>
      </c>
    </row>
    <row r="17" spans="1:53" ht="15" thickBot="1" x14ac:dyDescent="0.35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128</v>
      </c>
    </row>
    <row r="18" spans="1:53" x14ac:dyDescent="0.3">
      <c r="A18" s="124" t="s">
        <v>44</v>
      </c>
      <c r="B18" s="124"/>
      <c r="C18" s="90">
        <v>0.3125</v>
      </c>
      <c r="D18" s="90">
        <v>0.3125</v>
      </c>
      <c r="E18" s="90">
        <v>0.3125</v>
      </c>
      <c r="F18" s="90"/>
      <c r="G18" s="90"/>
      <c r="H18" s="90">
        <v>0.3125</v>
      </c>
      <c r="I18" s="90">
        <v>0.3125</v>
      </c>
      <c r="J18" s="90">
        <v>0.3125</v>
      </c>
      <c r="K18" s="90">
        <v>0.3125</v>
      </c>
      <c r="L18" s="90">
        <v>0.3125</v>
      </c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/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>
        <v>0.3125</v>
      </c>
      <c r="AD18" s="90">
        <v>0.3125</v>
      </c>
      <c r="AE18" s="90"/>
      <c r="AF18" s="90"/>
      <c r="AG18" s="90"/>
      <c r="AH18" s="41"/>
    </row>
    <row r="19" spans="1:53" x14ac:dyDescent="0.3">
      <c r="A19" s="125" t="s">
        <v>43</v>
      </c>
      <c r="B19" s="125"/>
      <c r="C19" s="90">
        <v>0.72916666666666663</v>
      </c>
      <c r="D19" s="90">
        <v>0.64583333333333337</v>
      </c>
      <c r="E19" s="90">
        <v>0.64583333333333337</v>
      </c>
      <c r="F19" s="90"/>
      <c r="G19" s="90"/>
      <c r="H19" s="90">
        <v>0.64583333333333337</v>
      </c>
      <c r="I19" s="90">
        <v>0.64583333333333337</v>
      </c>
      <c r="J19" s="90">
        <v>0.72916666666666663</v>
      </c>
      <c r="K19" s="90">
        <v>0.64583333333333337</v>
      </c>
      <c r="L19" s="90">
        <v>0.64583333333333337</v>
      </c>
      <c r="M19" s="90"/>
      <c r="N19" s="90"/>
      <c r="O19" s="90">
        <v>0.64583333333333337</v>
      </c>
      <c r="P19" s="90">
        <v>0.64583333333333337</v>
      </c>
      <c r="Q19" s="90">
        <v>0.72916666666666663</v>
      </c>
      <c r="R19" s="90">
        <v>0.64583333333333337</v>
      </c>
      <c r="S19" s="90"/>
      <c r="T19" s="90"/>
      <c r="U19" s="90"/>
      <c r="V19" s="90">
        <v>0.64583333333333337</v>
      </c>
      <c r="W19" s="90">
        <v>0.64583333333333337</v>
      </c>
      <c r="X19" s="90">
        <v>0.72916666666666663</v>
      </c>
      <c r="Y19" s="90"/>
      <c r="Z19" s="90"/>
      <c r="AA19" s="90"/>
      <c r="AB19" s="90"/>
      <c r="AC19" s="90">
        <v>0.64583333333333337</v>
      </c>
      <c r="AD19" s="90">
        <v>0.64583333333333337</v>
      </c>
      <c r="AE19" s="90"/>
      <c r="AF19" s="90"/>
      <c r="AG19" s="90"/>
      <c r="AH19" s="42"/>
    </row>
    <row r="20" spans="1:53" x14ac:dyDescent="0.3">
      <c r="A20" s="121" t="s">
        <v>42</v>
      </c>
      <c r="B20" s="121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3">
      <c r="A21" s="120" t="s">
        <v>54</v>
      </c>
      <c r="B21" s="121"/>
      <c r="C21" s="55">
        <f>(C20-INT(C20))*24</f>
        <v>10</v>
      </c>
      <c r="D21" s="55">
        <f>(D20-INT(D20))*24</f>
        <v>8</v>
      </c>
      <c r="E21" s="55">
        <f t="shared" ref="E21:AG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si="4"/>
        <v>0</v>
      </c>
      <c r="AH21" s="43"/>
    </row>
    <row r="22" spans="1:53" x14ac:dyDescent="0.3">
      <c r="A22" s="70" t="s">
        <v>41</v>
      </c>
      <c r="B22" s="70"/>
      <c r="C22" s="54"/>
      <c r="D22" s="170"/>
      <c r="E22" s="170"/>
      <c r="F22" s="170"/>
      <c r="G22" s="54"/>
      <c r="H22" s="170"/>
      <c r="I22" s="170"/>
      <c r="J22" s="170"/>
      <c r="K22" s="54" t="s">
        <v>75</v>
      </c>
      <c r="L22" s="170"/>
      <c r="M22" s="54"/>
      <c r="N22" s="54"/>
      <c r="O22" s="170"/>
      <c r="P22" s="54"/>
      <c r="Q22" s="170"/>
      <c r="R22" s="170" t="s">
        <v>68</v>
      </c>
      <c r="S22" s="54"/>
      <c r="T22" s="170"/>
      <c r="U22" s="54"/>
      <c r="V22" s="91"/>
      <c r="W22" s="52"/>
      <c r="X22" s="170"/>
      <c r="Y22" s="54" t="s">
        <v>67</v>
      </c>
      <c r="Z22" s="170" t="s">
        <v>67</v>
      </c>
      <c r="AA22" s="54"/>
      <c r="AB22" s="54"/>
      <c r="AC22" s="170"/>
      <c r="AD22" s="170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101" t="s">
        <v>40</v>
      </c>
      <c r="B24" s="102"/>
      <c r="K24" s="105" t="s">
        <v>55</v>
      </c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7"/>
      <c r="AS24" s="1">
        <v>2016</v>
      </c>
      <c r="AU24" s="1">
        <f>MONTH(DATEVALUE(X3&amp;" 1"))</f>
        <v>2</v>
      </c>
      <c r="AV24" s="98" t="s">
        <v>39</v>
      </c>
      <c r="AW24" s="99"/>
      <c r="AX24" s="99"/>
      <c r="AY24" s="99"/>
      <c r="AZ24" s="100"/>
      <c r="BA24" s="7">
        <f>DATE($AF$3,1,1)</f>
        <v>44927</v>
      </c>
    </row>
    <row r="25" spans="1:53" ht="15" thickBot="1" x14ac:dyDescent="0.35">
      <c r="A25" s="103"/>
      <c r="B25" s="104"/>
      <c r="K25" s="108" t="s">
        <v>72</v>
      </c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S25" s="1">
        <v>2017</v>
      </c>
      <c r="AV25" s="98" t="s">
        <v>38</v>
      </c>
      <c r="AW25" s="99"/>
      <c r="AX25" s="99"/>
      <c r="AY25" s="99"/>
      <c r="AZ25" s="100"/>
      <c r="BA25" s="7">
        <f>DATE($AF$3,1,6)</f>
        <v>44932</v>
      </c>
    </row>
    <row r="26" spans="1:53" ht="21" customHeight="1" x14ac:dyDescent="0.3">
      <c r="A26" s="25" t="s">
        <v>37</v>
      </c>
      <c r="B26" s="24">
        <v>124</v>
      </c>
      <c r="K26" s="111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0</v>
      </c>
      <c r="K27" s="111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15</v>
      </c>
      <c r="K28" s="111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3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11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3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11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3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14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6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92">
        <v>0</v>
      </c>
      <c r="K32" s="114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6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93">
        <v>0</v>
      </c>
      <c r="K33" s="114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6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14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6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44986</v>
      </c>
      <c r="K35" s="114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6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17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9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96" t="s">
        <v>9</v>
      </c>
      <c r="C38" s="96"/>
      <c r="D38" s="96"/>
      <c r="E38" s="9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17:AG17">
    <cfRule type="cellIs" dxfId="45" priority="63" operator="greaterThan">
      <formula>12</formula>
    </cfRule>
  </conditionalFormatting>
  <conditionalFormatting sqref="C23:AG23 AH20:AH21">
    <cfRule type="cellIs" dxfId="44" priority="62" operator="greaterThan">
      <formula>12</formula>
    </cfRule>
  </conditionalFormatting>
  <conditionalFormatting sqref="C5:AG6">
    <cfRule type="expression" dxfId="43" priority="64">
      <formula>OR(WEEKDAY(C$6,2)=6,WEEKDAY(C$6,2)=7)</formula>
    </cfRule>
    <cfRule type="expression" dxfId="42" priority="65">
      <formula>VLOOKUP(C$6,$BA$24:$BA$38,1,0)</formula>
    </cfRule>
  </conditionalFormatting>
  <conditionalFormatting sqref="C10:AG16">
    <cfRule type="expression" dxfId="21" priority="7">
      <formula>OR(WEEKDAY(C$6,2)=6,WEEKDAY(C$6,2)=7)</formula>
    </cfRule>
    <cfRule type="expression" dxfId="20" priority="8">
      <formula>VLOOKUP(C$6,$BA$24:$BA$38,1,0)</formula>
    </cfRule>
  </conditionalFormatting>
  <conditionalFormatting sqref="C18:AG19">
    <cfRule type="cellIs" dxfId="16" priority="6" operator="greaterThan">
      <formula>12</formula>
    </cfRule>
  </conditionalFormatting>
  <conditionalFormatting sqref="C22:F22 H22:J22 O22:T22 V22:AG22 L22:M22">
    <cfRule type="cellIs" dxfId="9" priority="5" operator="greaterThan">
      <formula>12</formula>
    </cfRule>
  </conditionalFormatting>
  <conditionalFormatting sqref="G22">
    <cfRule type="cellIs" dxfId="8" priority="4" operator="greaterThan">
      <formula>12</formula>
    </cfRule>
  </conditionalFormatting>
  <conditionalFormatting sqref="N22">
    <cfRule type="cellIs" dxfId="7" priority="3" operator="greaterThan">
      <formula>12</formula>
    </cfRule>
  </conditionalFormatting>
  <conditionalFormatting sqref="U22">
    <cfRule type="cellIs" dxfId="6" priority="2" operator="greaterThan">
      <formula>12</formula>
    </cfRule>
  </conditionalFormatting>
  <conditionalFormatting sqref="K22">
    <cfRule type="cellIs" dxfId="5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A8EFEF9-DB4C-43EF-9AF0-E2A5F023B5E6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opLeftCell="A12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</row>
    <row r="3" spans="1:34" ht="15" thickBot="1" x14ac:dyDescent="0.35">
      <c r="A3" s="141" t="s">
        <v>53</v>
      </c>
      <c r="B3" s="142"/>
      <c r="C3" s="142"/>
      <c r="D3" s="142"/>
      <c r="E3" s="142"/>
      <c r="F3" s="142"/>
      <c r="G3" s="143"/>
      <c r="H3" s="147" t="s">
        <v>52</v>
      </c>
      <c r="I3" s="148"/>
      <c r="J3" s="149"/>
      <c r="K3" s="135"/>
      <c r="L3" s="136"/>
      <c r="M3" s="136"/>
      <c r="N3" s="136"/>
      <c r="O3" s="136"/>
      <c r="P3" s="136"/>
      <c r="Q3" s="136"/>
      <c r="R3" s="136"/>
      <c r="S3" s="136"/>
      <c r="T3" s="136"/>
      <c r="U3" s="137"/>
      <c r="V3" s="150" t="s">
        <v>51</v>
      </c>
      <c r="W3" s="152"/>
      <c r="X3" s="144" t="s">
        <v>22</v>
      </c>
      <c r="Y3" s="145"/>
      <c r="Z3" s="145"/>
      <c r="AA3" s="145"/>
      <c r="AB3" s="145"/>
      <c r="AC3" s="146"/>
      <c r="AD3" s="150" t="s">
        <v>50</v>
      </c>
      <c r="AE3" s="151"/>
      <c r="AF3" s="138">
        <v>2023</v>
      </c>
      <c r="AG3" s="139"/>
      <c r="AH3" s="140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 t="str">
        <f>IF(DAY(DATE($AF$3,AU24+1,0))=28,"",29)</f>
        <v/>
      </c>
      <c r="AF5" s="32" t="str">
        <f>IF(OR(DAY(DATE($AF$3,$AU$24+1,0))=28,DAY(DATE($AF$3,$AU$24+1,0))=29),"",IF(DAY(DATE($AF$3,$AU$24+1,0))=29,"",30))</f>
        <v/>
      </c>
      <c r="AG5" s="76" t="str">
        <f>IF(OR(DAY(DATE($AF$3,$AU$24+1,0))=28,DAY(DATE($AF$3,$AU$24+1,0))=29),"",IF(DAY(DATE($AF$3,$AU$24+1,0))=30,"",31))</f>
        <v/>
      </c>
      <c r="AH5" s="132" t="s">
        <v>48</v>
      </c>
    </row>
    <row r="6" spans="1:34" ht="15" thickBot="1" x14ac:dyDescent="0.35">
      <c r="A6" s="122"/>
      <c r="B6" s="123"/>
      <c r="C6" s="31">
        <f t="shared" ref="C6:AD6" si="0">(DATE($AF$3,$AU$24,C5))</f>
        <v>44958</v>
      </c>
      <c r="D6" s="30">
        <f t="shared" si="0"/>
        <v>44959</v>
      </c>
      <c r="E6" s="30">
        <f t="shared" si="0"/>
        <v>44960</v>
      </c>
      <c r="F6" s="30">
        <f t="shared" si="0"/>
        <v>44961</v>
      </c>
      <c r="G6" s="30">
        <f t="shared" si="0"/>
        <v>44962</v>
      </c>
      <c r="H6" s="30">
        <f t="shared" si="0"/>
        <v>44963</v>
      </c>
      <c r="I6" s="30">
        <f t="shared" si="0"/>
        <v>44964</v>
      </c>
      <c r="J6" s="30">
        <f t="shared" si="0"/>
        <v>44965</v>
      </c>
      <c r="K6" s="30">
        <f t="shared" si="0"/>
        <v>44966</v>
      </c>
      <c r="L6" s="30">
        <f t="shared" si="0"/>
        <v>44967</v>
      </c>
      <c r="M6" s="30">
        <f t="shared" si="0"/>
        <v>44968</v>
      </c>
      <c r="N6" s="30">
        <f t="shared" si="0"/>
        <v>44969</v>
      </c>
      <c r="O6" s="30">
        <f t="shared" si="0"/>
        <v>44970</v>
      </c>
      <c r="P6" s="30">
        <f t="shared" si="0"/>
        <v>44971</v>
      </c>
      <c r="Q6" s="30">
        <f t="shared" si="0"/>
        <v>44972</v>
      </c>
      <c r="R6" s="30">
        <f t="shared" si="0"/>
        <v>44973</v>
      </c>
      <c r="S6" s="30">
        <f t="shared" si="0"/>
        <v>44974</v>
      </c>
      <c r="T6" s="30">
        <f t="shared" si="0"/>
        <v>44975</v>
      </c>
      <c r="U6" s="30">
        <f t="shared" si="0"/>
        <v>44976</v>
      </c>
      <c r="V6" s="30">
        <f t="shared" si="0"/>
        <v>44977</v>
      </c>
      <c r="W6" s="30">
        <f t="shared" si="0"/>
        <v>44978</v>
      </c>
      <c r="X6" s="30">
        <f t="shared" si="0"/>
        <v>44979</v>
      </c>
      <c r="Y6" s="30">
        <f t="shared" si="0"/>
        <v>44980</v>
      </c>
      <c r="Z6" s="30">
        <f t="shared" si="0"/>
        <v>44981</v>
      </c>
      <c r="AA6" s="30">
        <f t="shared" si="0"/>
        <v>44982</v>
      </c>
      <c r="AB6" s="30">
        <f t="shared" si="0"/>
        <v>44983</v>
      </c>
      <c r="AC6" s="30">
        <f t="shared" si="0"/>
        <v>44984</v>
      </c>
      <c r="AD6" s="30">
        <f t="shared" si="0"/>
        <v>44985</v>
      </c>
      <c r="AE6" s="30" t="str">
        <f>IF(ISERROR(DATE($AF$3,$AU$24,AE5)),"",(DATE($AF$3,$AU$24,AE5)))</f>
        <v/>
      </c>
      <c r="AF6" s="30" t="str">
        <f>IF(ISERROR(DATE($AF$3,$AU$24,AF5)),"",(DATE($AF$3,$AU$24,AF5)))</f>
        <v/>
      </c>
      <c r="AG6" s="77" t="str">
        <f>IF(ISERROR(DATE($AF$3,$AU$24,AG5)),"",(DATE($AF$3,$AU$24,AG5)))</f>
        <v/>
      </c>
      <c r="AH6" s="133"/>
    </row>
    <row r="7" spans="1:34" x14ac:dyDescent="0.3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" thickBot="1" x14ac:dyDescent="0.35">
      <c r="A8" s="128" t="s">
        <v>61</v>
      </c>
      <c r="B8" s="129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41.4" x14ac:dyDescent="0.3">
      <c r="A10" s="65" t="s">
        <v>56</v>
      </c>
      <c r="B10" s="88" t="s">
        <v>71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/>
      <c r="AF10" s="40"/>
      <c r="AG10" s="40"/>
      <c r="AH10" s="86">
        <f t="shared" ref="AH10:AH16" si="1">SUM(C10:AG10)</f>
        <v>124</v>
      </c>
    </row>
    <row r="11" spans="1:34" ht="28.2" thickBot="1" x14ac:dyDescent="0.35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" thickBot="1" x14ac:dyDescent="0.35">
      <c r="A12" s="130" t="s">
        <v>62</v>
      </c>
      <c r="B12" s="131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8"/>
      <c r="AH12" s="86"/>
    </row>
    <row r="13" spans="1:34" ht="42" thickBot="1" x14ac:dyDescent="0.35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8"/>
      <c r="AH13" s="86">
        <f t="shared" si="1"/>
        <v>0</v>
      </c>
    </row>
    <row r="14" spans="1:34" x14ac:dyDescent="0.3">
      <c r="A14" s="126" t="s">
        <v>63</v>
      </c>
      <c r="B14" s="127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82"/>
      <c r="AH14" s="86"/>
    </row>
    <row r="15" spans="1:34" ht="27.6" x14ac:dyDescent="0.3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5" customHeight="1" thickBot="1" x14ac:dyDescent="0.35">
      <c r="A16" s="94" t="s">
        <v>59</v>
      </c>
      <c r="B16" s="95" t="s">
        <v>69</v>
      </c>
      <c r="C16" s="73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/>
      <c r="AF16" s="48"/>
      <c r="AG16" s="83"/>
      <c r="AH16" s="87">
        <f t="shared" si="1"/>
        <v>4</v>
      </c>
    </row>
    <row r="17" spans="1:53" ht="15" thickBot="1" x14ac:dyDescent="0.35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128</v>
      </c>
    </row>
    <row r="18" spans="1:53" x14ac:dyDescent="0.3">
      <c r="A18" s="124" t="s">
        <v>44</v>
      </c>
      <c r="B18" s="124"/>
      <c r="C18" s="90">
        <v>0.3125</v>
      </c>
      <c r="D18" s="90">
        <v>0.3125</v>
      </c>
      <c r="E18" s="90">
        <v>0.3125</v>
      </c>
      <c r="F18" s="90"/>
      <c r="G18" s="90"/>
      <c r="H18" s="90">
        <v>0.3125</v>
      </c>
      <c r="I18" s="90">
        <v>0.3125</v>
      </c>
      <c r="J18" s="90">
        <v>0.3125</v>
      </c>
      <c r="K18" s="90">
        <v>0.3125</v>
      </c>
      <c r="L18" s="90">
        <v>0.3125</v>
      </c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/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>
        <v>0.3125</v>
      </c>
      <c r="AD18" s="90">
        <v>0.3125</v>
      </c>
      <c r="AE18" s="90"/>
      <c r="AF18" s="90"/>
      <c r="AG18" s="90"/>
      <c r="AH18" s="41"/>
    </row>
    <row r="19" spans="1:53" x14ac:dyDescent="0.3">
      <c r="A19" s="125" t="s">
        <v>43</v>
      </c>
      <c r="B19" s="125"/>
      <c r="C19" s="90">
        <v>0.72916666666666663</v>
      </c>
      <c r="D19" s="90">
        <v>0.64583333333333337</v>
      </c>
      <c r="E19" s="90">
        <v>0.64583333333333337</v>
      </c>
      <c r="F19" s="90"/>
      <c r="G19" s="90"/>
      <c r="H19" s="90">
        <v>0.64583333333333337</v>
      </c>
      <c r="I19" s="90">
        <v>0.64583333333333337</v>
      </c>
      <c r="J19" s="90">
        <v>0.72916666666666663</v>
      </c>
      <c r="K19" s="90">
        <v>0.64583333333333337</v>
      </c>
      <c r="L19" s="90">
        <v>0.64583333333333337</v>
      </c>
      <c r="M19" s="90"/>
      <c r="N19" s="90"/>
      <c r="O19" s="90">
        <v>0.64583333333333337</v>
      </c>
      <c r="P19" s="90">
        <v>0.64583333333333337</v>
      </c>
      <c r="Q19" s="90">
        <v>0.72916666666666663</v>
      </c>
      <c r="R19" s="90">
        <v>0.64583333333333337</v>
      </c>
      <c r="S19" s="90"/>
      <c r="T19" s="90"/>
      <c r="U19" s="90"/>
      <c r="V19" s="90">
        <v>0.64583333333333337</v>
      </c>
      <c r="W19" s="90">
        <v>0.64583333333333337</v>
      </c>
      <c r="X19" s="90">
        <v>0.72916666666666663</v>
      </c>
      <c r="Y19" s="90"/>
      <c r="Z19" s="90"/>
      <c r="AA19" s="90"/>
      <c r="AB19" s="90"/>
      <c r="AC19" s="90">
        <v>0.64583333333333337</v>
      </c>
      <c r="AD19" s="90">
        <v>0.64583333333333337</v>
      </c>
      <c r="AE19" s="90"/>
      <c r="AF19" s="90"/>
      <c r="AG19" s="90"/>
      <c r="AH19" s="42"/>
    </row>
    <row r="20" spans="1:53" x14ac:dyDescent="0.3">
      <c r="A20" s="121" t="s">
        <v>42</v>
      </c>
      <c r="B20" s="121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3">
      <c r="A21" s="120" t="s">
        <v>54</v>
      </c>
      <c r="B21" s="121"/>
      <c r="C21" s="55">
        <f>(C20-INT(C20))*24</f>
        <v>10</v>
      </c>
      <c r="D21" s="55">
        <f>(D20-INT(D20))*24</f>
        <v>8</v>
      </c>
      <c r="E21" s="55">
        <f t="shared" ref="E21:AG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si="4"/>
        <v>0</v>
      </c>
      <c r="AH21" s="43"/>
    </row>
    <row r="22" spans="1:53" x14ac:dyDescent="0.3">
      <c r="A22" s="70" t="s">
        <v>41</v>
      </c>
      <c r="B22" s="70"/>
      <c r="C22" s="54"/>
      <c r="D22" s="170"/>
      <c r="E22" s="170"/>
      <c r="F22" s="170"/>
      <c r="G22" s="54"/>
      <c r="H22" s="170"/>
      <c r="I22" s="170"/>
      <c r="J22" s="170"/>
      <c r="K22" s="54" t="s">
        <v>75</v>
      </c>
      <c r="L22" s="170"/>
      <c r="M22" s="54"/>
      <c r="N22" s="54"/>
      <c r="O22" s="170"/>
      <c r="P22" s="54"/>
      <c r="Q22" s="170"/>
      <c r="R22" s="170" t="s">
        <v>68</v>
      </c>
      <c r="S22" s="54"/>
      <c r="T22" s="170"/>
      <c r="U22" s="54"/>
      <c r="V22" s="91"/>
      <c r="W22" s="52"/>
      <c r="X22" s="170"/>
      <c r="Y22" s="54" t="s">
        <v>67</v>
      </c>
      <c r="Z22" s="170" t="s">
        <v>67</v>
      </c>
      <c r="AA22" s="54"/>
      <c r="AB22" s="54"/>
      <c r="AC22" s="170"/>
      <c r="AD22" s="170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101" t="s">
        <v>40</v>
      </c>
      <c r="B24" s="102"/>
      <c r="K24" s="105" t="s">
        <v>55</v>
      </c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7"/>
      <c r="AS24" s="1">
        <v>2016</v>
      </c>
      <c r="AU24" s="1">
        <f>MONTH(DATEVALUE(X3&amp;" 1"))</f>
        <v>2</v>
      </c>
      <c r="AV24" s="98" t="s">
        <v>39</v>
      </c>
      <c r="AW24" s="99"/>
      <c r="AX24" s="99"/>
      <c r="AY24" s="99"/>
      <c r="AZ24" s="100"/>
      <c r="BA24" s="7">
        <f>DATE($AF$3,1,1)</f>
        <v>44927</v>
      </c>
    </row>
    <row r="25" spans="1:53" ht="15.75" customHeight="1" thickBot="1" x14ac:dyDescent="0.35">
      <c r="A25" s="103"/>
      <c r="B25" s="104"/>
      <c r="K25" s="108" t="s">
        <v>73</v>
      </c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S25" s="1">
        <v>2017</v>
      </c>
      <c r="AV25" s="98" t="s">
        <v>38</v>
      </c>
      <c r="AW25" s="99"/>
      <c r="AX25" s="99"/>
      <c r="AY25" s="99"/>
      <c r="AZ25" s="100"/>
      <c r="BA25" s="7">
        <f>DATE($AF$3,1,6)</f>
        <v>44932</v>
      </c>
    </row>
    <row r="26" spans="1:53" ht="21" customHeight="1" x14ac:dyDescent="0.3">
      <c r="A26" s="25" t="s">
        <v>37</v>
      </c>
      <c r="B26" s="24">
        <v>124</v>
      </c>
      <c r="K26" s="155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7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0</v>
      </c>
      <c r="K27" s="155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7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15</v>
      </c>
      <c r="K28" s="155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7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55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7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55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7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55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92">
        <v>0</v>
      </c>
      <c r="K32" s="155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93">
        <v>0</v>
      </c>
      <c r="K33" s="155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7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44986</v>
      </c>
      <c r="K35" s="155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96" t="s">
        <v>9</v>
      </c>
      <c r="C38" s="96"/>
      <c r="D38" s="96"/>
      <c r="E38" s="9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17:AG17">
    <cfRule type="cellIs" dxfId="34" priority="63" operator="greaterThan">
      <formula>12</formula>
    </cfRule>
  </conditionalFormatting>
  <conditionalFormatting sqref="C23:AG23 AH20:AH21">
    <cfRule type="cellIs" dxfId="33" priority="62" operator="greaterThan">
      <formula>12</formula>
    </cfRule>
  </conditionalFormatting>
  <conditionalFormatting sqref="C5:AG6">
    <cfRule type="expression" dxfId="32" priority="64">
      <formula>OR(WEEKDAY(C$6,2)=6,WEEKDAY(C$6,2)=7)</formula>
    </cfRule>
    <cfRule type="expression" dxfId="31" priority="65">
      <formula>VLOOKUP(C$6,$BA$24:$BA$38,1,0)</formula>
    </cfRule>
  </conditionalFormatting>
  <conditionalFormatting sqref="C10:AG16">
    <cfRule type="expression" dxfId="23" priority="7">
      <formula>OR(WEEKDAY(C$6,2)=6,WEEKDAY(C$6,2)=7)</formula>
    </cfRule>
    <cfRule type="expression" dxfId="22" priority="8">
      <formula>VLOOKUP(C$6,$BA$24:$BA$38,1,0)</formula>
    </cfRule>
  </conditionalFormatting>
  <conditionalFormatting sqref="C18:AG19">
    <cfRule type="cellIs" dxfId="17" priority="6" operator="greaterThan">
      <formula>12</formula>
    </cfRule>
  </conditionalFormatting>
  <conditionalFormatting sqref="C22:F22 H22:J22 O22:T22 V22:AG22 L22:M22">
    <cfRule type="cellIs" dxfId="14" priority="5" operator="greaterThan">
      <formula>12</formula>
    </cfRule>
  </conditionalFormatting>
  <conditionalFormatting sqref="G22">
    <cfRule type="cellIs" dxfId="13" priority="4" operator="greaterThan">
      <formula>12</formula>
    </cfRule>
  </conditionalFormatting>
  <conditionalFormatting sqref="N22">
    <cfRule type="cellIs" dxfId="12" priority="3" operator="greaterThan">
      <formula>12</formula>
    </cfRule>
  </conditionalFormatting>
  <conditionalFormatting sqref="U22">
    <cfRule type="cellIs" dxfId="11" priority="2" operator="greaterThan">
      <formula>12</formula>
    </cfRule>
  </conditionalFormatting>
  <conditionalFormatting sqref="K22">
    <cfRule type="cellIs" dxfId="1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3EBB0AC-09A4-4719-88DA-B8DEA0C37D04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09375" defaultRowHeight="14.4" x14ac:dyDescent="0.3"/>
  <cols>
    <col min="1" max="16384" width="9.109375" style="36"/>
  </cols>
  <sheetData>
    <row r="1" spans="1:12" ht="15" customHeight="1" x14ac:dyDescent="0.3">
      <c r="A1" s="161" t="s">
        <v>64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 x14ac:dyDescent="0.3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12" x14ac:dyDescent="0.3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1:12" x14ac:dyDescent="0.3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1:12" x14ac:dyDescent="0.3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1:12" x14ac:dyDescent="0.3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1:12" x14ac:dyDescent="0.3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1:12" x14ac:dyDescent="0.3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6"/>
    </row>
    <row r="9" spans="1:12" x14ac:dyDescent="0.3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</row>
    <row r="10" spans="1:12" x14ac:dyDescent="0.3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6"/>
    </row>
    <row r="11" spans="1:12" x14ac:dyDescent="0.3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1:12" x14ac:dyDescent="0.3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6"/>
    </row>
    <row r="14" spans="1:12" x14ac:dyDescent="0.3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6"/>
    </row>
    <row r="15" spans="1:12" x14ac:dyDescent="0.3">
      <c r="A15" s="164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6"/>
    </row>
    <row r="16" spans="1:12" x14ac:dyDescent="0.3">
      <c r="A16" s="164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6"/>
    </row>
    <row r="17" spans="1:12" x14ac:dyDescent="0.3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6"/>
    </row>
    <row r="18" spans="1:12" x14ac:dyDescent="0.3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6"/>
    </row>
    <row r="19" spans="1:12" x14ac:dyDescent="0.3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6"/>
    </row>
    <row r="20" spans="1:12" x14ac:dyDescent="0.3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12" x14ac:dyDescent="0.3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6"/>
    </row>
    <row r="22" spans="1:12" x14ac:dyDescent="0.3">
      <c r="A22" s="164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6"/>
    </row>
    <row r="23" spans="1:12" x14ac:dyDescent="0.3">
      <c r="A23" s="164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6"/>
    </row>
    <row r="24" spans="1:12" x14ac:dyDescent="0.3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6"/>
    </row>
    <row r="25" spans="1:12" x14ac:dyDescent="0.3">
      <c r="A25" s="164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6"/>
    </row>
    <row r="26" spans="1:12" ht="193.5" customHeight="1" x14ac:dyDescent="0.3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9"/>
    </row>
    <row r="27" spans="1:12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3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3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3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3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3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3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3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3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3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3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3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3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3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3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3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3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3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3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3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3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3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3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3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3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3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3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3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3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3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3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3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3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3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3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3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3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3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3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3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3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3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3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3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3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3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3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3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3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3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3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3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3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3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3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3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3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3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3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3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3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3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3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3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3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3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3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3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3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3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3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3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3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3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3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3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3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3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3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3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3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3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3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3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3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3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3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3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3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3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3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3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3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3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3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3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3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3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3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3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3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3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3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3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3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3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3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3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3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3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3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3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3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3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3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3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3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3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3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3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3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3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3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3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3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3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3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3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3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3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3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3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3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3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3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3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3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3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3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3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3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3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3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3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3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3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3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3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3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3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3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3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3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3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3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3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3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3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3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3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3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3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3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3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3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3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3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3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3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3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3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3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3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3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3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3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3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3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3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3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3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3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3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3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3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3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3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3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3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3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3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3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3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3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3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2023-01-27T08:31:05Z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