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12\MŠ\"/>
    </mc:Choice>
  </mc:AlternateContent>
  <xr:revisionPtr revIDLastSave="0" documentId="8_{F2433963-4E9B-4026-A11F-834036BCB40B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X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I6" i="6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<sst xmlns="http://schemas.openxmlformats.org/spreadsheetml/2006/main" count="238" uniqueCount="77">
  <si>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</si>
  <si>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</si>
  <si>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</si>
  <si>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</si>
  <si>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</si>
  <si>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</si>
  <si>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</si>
  <si>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</si>
  <si>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</si>
  <si>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</si>
  <si>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</si>
  <si>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</si>
  <si>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</si>
  <si>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</si>
  <si>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</si>
  <si>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</si>
  <si>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</si>
  <si>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</si>
  <si>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</si>
  <si>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</si>
  <si>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</si>
  <si>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</si>
  <si>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</si>
  <si>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</si>
  <si>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</si>
  <si>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</si>
  <si>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</si>
  <si>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</si>
  <si>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</si>
  <si>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</si>
  <si>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</si>
  <si>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</si>
  <si>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</si>
  <si>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</si>
  <si>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</si>
  <si>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</si>
  <si>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</si>
  <si>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</si>
  <si>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</si>
  <si>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</si>
  <si>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</si>
  <si>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</si>
  <si>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</si>
  <si>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</si>
  <si>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</si>
  <si>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</si>
  <si>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</si>
  <si>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</si>
  <si>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</si>
  <si>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</si>
  <si>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</si>
  <si>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</si>
  <si>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</si>
  <si>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</si>
  <si>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</si>
  <si>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</si>
  <si>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</si>
  <si>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</si>
  <si>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</si>
  <si>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</si>
  <si>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</si>
  <si>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</si>
  <si>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</si>
  <si>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</si>
  <si>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</si>
  <si>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</si>
  <si>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</si>
  <si>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</si>
  <si>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</si>
  <si>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</si>
  <si>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</si>
  <si>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</si>
  <si>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</si>
  <si>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</si>
  <si>
    <t>Národný inštitút vzdelávania a mládeže</t>
  </si>
  <si>
    <t>S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</si>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</sst>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7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6" t="s">
        <v>52</v>
      </c>
      <c r="I3" s="147"/>
      <c r="J3" s="148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49" t="s">
        <v>51</v>
      </c>
      <c r="W3" s="151"/>
      <c r="X3" s="143" t="s">
        <v>2</v>
      </c>
      <c r="Y3" s="144"/>
      <c r="Z3" s="144"/>
      <c r="AA3" s="144"/>
      <c r="AB3" s="144"/>
      <c r="AC3" s="145"/>
      <c r="AD3" s="149" t="s">
        <v>50</v>
      </c>
      <c r="AE3" s="150"/>
      <c r="AF3" s="137">
        <v>2022</v>
      </c>
      <c r="AG3" s="138"/>
      <c r="AH3" s="13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131" t="s">
        <v>48</v>
      </c>
    </row>
    <row r="6" spans="1:34" ht="15.75" thickBot="1" x14ac:dyDescent="0.3">
      <c r="A6" s="121"/>
      <c r="B6" s="122"/>
      <c r="C6" s="31">
        <f t="shared" ref="C6:AD6" si="0">(DATE($AF$3,$AU$24,C5))</f>
        <v>44896</v>
      </c>
      <c r="D6" s="30">
        <f t="shared" si="0"/>
        <v>44897</v>
      </c>
      <c r="E6" s="30">
        <f t="shared" si="0"/>
        <v>44898</v>
      </c>
      <c r="F6" s="30">
        <f t="shared" si="0"/>
        <v>44899</v>
      </c>
      <c r="G6" s="30">
        <f t="shared" si="0"/>
        <v>44900</v>
      </c>
      <c r="H6" s="30">
        <f t="shared" si="0"/>
        <v>44901</v>
      </c>
      <c r="I6" s="30">
        <f t="shared" si="0"/>
        <v>44902</v>
      </c>
      <c r="J6" s="30">
        <f t="shared" si="0"/>
        <v>44903</v>
      </c>
      <c r="K6" s="30">
        <f t="shared" si="0"/>
        <v>44904</v>
      </c>
      <c r="L6" s="30">
        <f t="shared" si="0"/>
        <v>44905</v>
      </c>
      <c r="M6" s="30">
        <f t="shared" si="0"/>
        <v>44906</v>
      </c>
      <c r="N6" s="30">
        <f t="shared" si="0"/>
        <v>44907</v>
      </c>
      <c r="O6" s="30">
        <f t="shared" si="0"/>
        <v>44908</v>
      </c>
      <c r="P6" s="30">
        <f t="shared" si="0"/>
        <v>44909</v>
      </c>
      <c r="Q6" s="30">
        <f t="shared" si="0"/>
        <v>44910</v>
      </c>
      <c r="R6" s="30">
        <f t="shared" si="0"/>
        <v>44911</v>
      </c>
      <c r="S6" s="30">
        <f t="shared" si="0"/>
        <v>44912</v>
      </c>
      <c r="T6" s="30">
        <f t="shared" si="0"/>
        <v>44913</v>
      </c>
      <c r="U6" s="30">
        <f t="shared" si="0"/>
        <v>44914</v>
      </c>
      <c r="V6" s="30">
        <f t="shared" si="0"/>
        <v>44915</v>
      </c>
      <c r="W6" s="30">
        <f t="shared" si="0"/>
        <v>44916</v>
      </c>
      <c r="X6" s="30">
        <f t="shared" si="0"/>
        <v>44917</v>
      </c>
      <c r="Y6" s="30">
        <f t="shared" si="0"/>
        <v>44918</v>
      </c>
      <c r="Z6" s="30">
        <f t="shared" si="0"/>
        <v>44919</v>
      </c>
      <c r="AA6" s="30">
        <f t="shared" si="0"/>
        <v>44920</v>
      </c>
      <c r="AB6" s="30">
        <f t="shared" si="0"/>
        <v>44921</v>
      </c>
      <c r="AC6" s="30">
        <f t="shared" si="0"/>
        <v>44922</v>
      </c>
      <c r="AD6" s="30">
        <f t="shared" si="0"/>
        <v>44923</v>
      </c>
      <c r="AE6" s="30">
        <f>IF(ISERROR(DATE($AF$3,$AU$24,AE5)),"",(DATE($AF$3,$AU$24,AE5)))</f>
        <v>44924</v>
      </c>
      <c r="AF6" s="30">
        <f>IF(ISERROR(DATE($AF$3,$AU$24,AF5)),"",(DATE($AF$3,$AU$24,AF5)))</f>
        <v>44925</v>
      </c>
      <c r="AG6" s="77">
        <f>IF(ISERROR(DATE($AF$3,$AU$24,AG5)),"",(DATE($AF$3,$AU$24,AG5)))</f>
        <v>44926</v>
      </c>
      <c r="AH6" s="13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7" t="s">
        <v>61</v>
      </c>
      <c r="B8" s="128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/>
      <c r="F10" s="40"/>
      <c r="G10" s="40">
        <v>7.5</v>
      </c>
      <c r="H10" s="40">
        <v>4</v>
      </c>
      <c r="I10" s="40">
        <v>7.5</v>
      </c>
      <c r="J10" s="40">
        <v>7.5</v>
      </c>
      <c r="K10" s="40">
        <v>7.5</v>
      </c>
      <c r="L10" s="40"/>
      <c r="M10" s="40"/>
      <c r="N10" s="40"/>
      <c r="O10" s="40">
        <v>7.5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/>
      <c r="AD10" s="40"/>
      <c r="AE10" s="40">
        <v>7.5</v>
      </c>
      <c r="AF10" s="40">
        <v>7.5</v>
      </c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9" t="s">
        <v>62</v>
      </c>
      <c r="B12" s="130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8"/>
      <c r="V12" s="59"/>
      <c r="W12" s="58"/>
      <c r="X12" s="58"/>
      <c r="Y12" s="58"/>
      <c r="Z12" s="59"/>
      <c r="AA12" s="59"/>
      <c r="AB12" s="58"/>
      <c r="AC12" s="59"/>
      <c r="AD12" s="59"/>
      <c r="AE12" s="58"/>
      <c r="AF12" s="58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8"/>
      <c r="V13" s="40"/>
      <c r="W13" s="48"/>
      <c r="X13" s="48"/>
      <c r="Y13" s="48"/>
      <c r="Z13" s="40"/>
      <c r="AA13" s="40"/>
      <c r="AB13" s="48"/>
      <c r="AC13" s="40"/>
      <c r="AD13" s="40"/>
      <c r="AE13" s="48"/>
      <c r="AF13" s="48"/>
      <c r="AG13" s="48"/>
      <c r="AH13" s="86">
        <f t="shared" si="1"/>
        <v>0</v>
      </c>
    </row>
    <row r="14" spans="1:34" x14ac:dyDescent="0.25">
      <c r="A14" s="125" t="s">
        <v>63</v>
      </c>
      <c r="B14" s="126"/>
      <c r="C14" s="60"/>
      <c r="D14" s="61"/>
      <c r="E14" s="62"/>
      <c r="F14" s="62"/>
      <c r="G14" s="61"/>
      <c r="H14" s="62"/>
      <c r="I14" s="61"/>
      <c r="J14" s="61"/>
      <c r="K14" s="61"/>
      <c r="L14" s="62"/>
      <c r="M14" s="62"/>
      <c r="N14" s="61"/>
      <c r="O14" s="62"/>
      <c r="P14" s="61"/>
      <c r="Q14" s="61"/>
      <c r="R14" s="61"/>
      <c r="S14" s="62"/>
      <c r="T14" s="61"/>
      <c r="U14" s="61"/>
      <c r="V14" s="62"/>
      <c r="W14" s="61"/>
      <c r="X14" s="61"/>
      <c r="Y14" s="61"/>
      <c r="Z14" s="62"/>
      <c r="AA14" s="62"/>
      <c r="AB14" s="61"/>
      <c r="AC14" s="62"/>
      <c r="AD14" s="62"/>
      <c r="AE14" s="61"/>
      <c r="AF14" s="61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7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7.5</v>
      </c>
      <c r="H17" s="49">
        <f t="shared" si="2"/>
        <v>4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127</v>
      </c>
    </row>
    <row r="18" spans="1:53" x14ac:dyDescent="0.25">
      <c r="A18" s="123" t="s">
        <v>44</v>
      </c>
      <c r="B18" s="123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41"/>
    </row>
    <row r="19" spans="1:53" x14ac:dyDescent="0.25">
      <c r="A19" s="124" t="s">
        <v>43</v>
      </c>
      <c r="B19" s="124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42"/>
    </row>
    <row r="20" spans="1:53" x14ac:dyDescent="0.25">
      <c r="A20" s="120" t="s">
        <v>42</v>
      </c>
      <c r="B20" s="120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0.33333333333333337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19" t="s">
        <v>54</v>
      </c>
      <c r="B21" s="120"/>
      <c r="C21" s="55">
        <f>(C20-INT(C20))*24</f>
        <v>8</v>
      </c>
      <c r="D21" s="55">
        <f>(D20-INT(D20))*24</f>
        <v>8</v>
      </c>
      <c r="E21" s="55">
        <f t="shared" ref="E21:AF21" si="4">(E20-INT(E20))*24</f>
        <v>0</v>
      </c>
      <c r="F21" s="55">
        <f t="shared" si="4"/>
        <v>0</v>
      </c>
      <c r="G21" s="55">
        <f>(G20-INT(G20))*24</f>
        <v>8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ref="AG21" si="5">(AG20-INT(AG20))*24</f>
        <v>0</v>
      </c>
      <c r="AH21" s="43"/>
    </row>
    <row r="22" spans="1:53" x14ac:dyDescent="0.25">
      <c r="A22" s="70" t="s">
        <v>41</v>
      </c>
      <c r="B22" s="70"/>
      <c r="C22" s="54"/>
      <c r="D22" s="52"/>
      <c r="E22" s="169"/>
      <c r="F22" s="169"/>
      <c r="G22" s="91"/>
      <c r="H22" s="169" t="s">
        <v>76</v>
      </c>
      <c r="I22" s="169"/>
      <c r="J22" s="169"/>
      <c r="K22" s="54"/>
      <c r="L22" s="169"/>
      <c r="M22" s="54"/>
      <c r="N22" s="54" t="s">
        <v>68</v>
      </c>
      <c r="O22" s="169"/>
      <c r="P22" s="54"/>
      <c r="Q22" s="169"/>
      <c r="R22" s="169"/>
      <c r="S22" s="54"/>
      <c r="T22" s="169"/>
      <c r="U22" s="54"/>
      <c r="V22" s="91"/>
      <c r="W22" s="52"/>
      <c r="X22" s="169"/>
      <c r="Y22" s="54" t="s">
        <v>67</v>
      </c>
      <c r="Z22" s="169" t="s">
        <v>75</v>
      </c>
      <c r="AA22" s="54" t="s">
        <v>75</v>
      </c>
      <c r="AB22" s="54" t="s">
        <v>75</v>
      </c>
      <c r="AC22" s="169" t="s">
        <v>67</v>
      </c>
      <c r="AD22" s="169" t="s">
        <v>67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0" t="s">
        <v>40</v>
      </c>
      <c r="B24" s="101"/>
      <c r="K24" s="104" t="s">
        <v>55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S24" s="1">
        <v>2016</v>
      </c>
      <c r="AU24" s="1">
        <f>MONTH(DATEVALUE(X3&amp;" 1"))</f>
        <v>12</v>
      </c>
      <c r="AV24" s="97" t="s">
        <v>39</v>
      </c>
      <c r="AW24" s="98"/>
      <c r="AX24" s="98"/>
      <c r="AY24" s="98"/>
      <c r="AZ24" s="99"/>
      <c r="BA24" s="7">
        <f>DATE($AF$3,1,1)</f>
        <v>44562</v>
      </c>
    </row>
    <row r="25" spans="1:53" ht="15.75" thickBot="1" x14ac:dyDescent="0.3">
      <c r="A25" s="102"/>
      <c r="B25" s="103"/>
      <c r="K25" s="107" t="s">
        <v>70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S25" s="1">
        <v>2017</v>
      </c>
      <c r="AV25" s="97" t="s">
        <v>38</v>
      </c>
      <c r="AW25" s="98"/>
      <c r="AX25" s="98"/>
      <c r="AY25" s="98"/>
      <c r="AZ25" s="99"/>
      <c r="BA25" s="7">
        <f>DATE($AF$3,1,6)</f>
        <v>44567</v>
      </c>
    </row>
    <row r="26" spans="1:53" ht="21" customHeight="1" x14ac:dyDescent="0.25">
      <c r="A26" s="25" t="s">
        <v>37</v>
      </c>
      <c r="B26" s="24">
        <v>124</v>
      </c>
      <c r="K26" s="110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7.5</v>
      </c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22.5</v>
      </c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13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1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13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13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44928</v>
      </c>
      <c r="K35" s="113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5" t="s">
        <v>9</v>
      </c>
      <c r="C38" s="95"/>
      <c r="D38" s="95"/>
      <c r="E38" s="9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2:AH2"/>
    <mergeCell ref="K3:U3"/>
    <mergeCell ref="AF3:AH3"/>
    <mergeCell ref="A3:G3"/>
    <mergeCell ref="X3:AC3"/>
    <mergeCell ref="H3:J3"/>
    <mergeCell ref="AD3:AE3"/>
    <mergeCell ref="V3:W3"/>
    <mergeCell ref="A21:B21"/>
    <mergeCell ref="A6:B6"/>
    <mergeCell ref="A18:B18"/>
    <mergeCell ref="A19:B19"/>
    <mergeCell ref="A20:B20"/>
    <mergeCell ref="A14:B14"/>
    <mergeCell ref="A8:B8"/>
    <mergeCell ref="A12:B12"/>
    <mergeCell ref="B38:E38"/>
    <mergeCell ref="AV24:AZ24"/>
    <mergeCell ref="AV25:AZ25"/>
    <mergeCell ref="A24:B25"/>
    <mergeCell ref="K24:AH24"/>
    <mergeCell ref="K25:AH36"/>
  </mergeCells>
  <phoneticPr fontId="25" type="noConversion"/>
  <conditionalFormatting sqref="C17:AG17">
    <cfRule type="cellIs" dxfId="47" priority="48" operator="greaterThan">
      <formula>12</formula>
    </cfRule>
  </conditionalFormatting>
  <conditionalFormatting sqref="C23:AG23 AH20:AH21">
    <cfRule type="cellIs" dxfId="46" priority="47" operator="greaterThan">
      <formula>12</formula>
    </cfRule>
  </conditionalFormatting>
  <conditionalFormatting sqref="C5:AG6">
    <cfRule type="expression" dxfId="45" priority="85">
      <formula>OR(WEEKDAY(C$6,2)=6,WEEKDAY(C$6,2)=7)</formula>
    </cfRule>
    <cfRule type="expression" dxfId="44" priority="86">
      <formula>VLOOKUP(C$6,$BA$24:$BA$38,1,0)</formula>
    </cfRule>
  </conditionalFormatting>
  <conditionalFormatting sqref="C10:AG16">
    <cfRule type="expression" dxfId="43" priority="11">
      <formula>OR(WEEKDAY(C$6,2)=6,WEEKDAY(C$6,2)=7)</formula>
    </cfRule>
    <cfRule type="expression" dxfId="42" priority="12">
      <formula>VLOOKUP(C$6,$BA$24:$BA$38,1,0)</formula>
    </cfRule>
  </conditionalFormatting>
  <conditionalFormatting sqref="C18:AG19">
    <cfRule type="cellIs" dxfId="14" priority="5" operator="greaterThan">
      <formula>12</formula>
    </cfRule>
  </conditionalFormatting>
  <conditionalFormatting sqref="C22:F22 H22:M22 O22:T22 V22:AG22">
    <cfRule type="cellIs" dxfId="11" priority="4" operator="greaterThan">
      <formula>12</formula>
    </cfRule>
  </conditionalFormatting>
  <conditionalFormatting sqref="G22">
    <cfRule type="cellIs" dxfId="10" priority="3" operator="greaterThan">
      <formula>12</formula>
    </cfRule>
  </conditionalFormatting>
  <conditionalFormatting sqref="N22">
    <cfRule type="cellIs" dxfId="9" priority="2" operator="greaterThan">
      <formula>12</formula>
    </cfRule>
  </conditionalFormatting>
  <conditionalFormatting sqref="U22">
    <cfRule type="cellIs" dxfId="8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E22F6BD1-74D0-4F80-9113-95DF220D08F5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6" t="s">
        <v>52</v>
      </c>
      <c r="I3" s="147"/>
      <c r="J3" s="148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49" t="s">
        <v>51</v>
      </c>
      <c r="W3" s="151"/>
      <c r="X3" s="143" t="s">
        <v>2</v>
      </c>
      <c r="Y3" s="144"/>
      <c r="Z3" s="144"/>
      <c r="AA3" s="144"/>
      <c r="AB3" s="144"/>
      <c r="AC3" s="145"/>
      <c r="AD3" s="149" t="s">
        <v>50</v>
      </c>
      <c r="AE3" s="150"/>
      <c r="AF3" s="137">
        <v>2022</v>
      </c>
      <c r="AG3" s="138"/>
      <c r="AH3" s="13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131" t="s">
        <v>48</v>
      </c>
    </row>
    <row r="6" spans="1:34" ht="15.75" thickBot="1" x14ac:dyDescent="0.3">
      <c r="A6" s="121"/>
      <c r="B6" s="122"/>
      <c r="C6" s="31">
        <f t="shared" ref="C6:AD6" si="0">(DATE($AF$3,$AU$24,C5))</f>
        <v>44896</v>
      </c>
      <c r="D6" s="30">
        <f t="shared" si="0"/>
        <v>44897</v>
      </c>
      <c r="E6" s="30">
        <f t="shared" si="0"/>
        <v>44898</v>
      </c>
      <c r="F6" s="30">
        <f t="shared" si="0"/>
        <v>44899</v>
      </c>
      <c r="G6" s="30">
        <f t="shared" si="0"/>
        <v>44900</v>
      </c>
      <c r="H6" s="30">
        <f t="shared" si="0"/>
        <v>44901</v>
      </c>
      <c r="I6" s="30">
        <f t="shared" si="0"/>
        <v>44902</v>
      </c>
      <c r="J6" s="30">
        <f t="shared" si="0"/>
        <v>44903</v>
      </c>
      <c r="K6" s="30">
        <f t="shared" si="0"/>
        <v>44904</v>
      </c>
      <c r="L6" s="30">
        <f t="shared" si="0"/>
        <v>44905</v>
      </c>
      <c r="M6" s="30">
        <f t="shared" si="0"/>
        <v>44906</v>
      </c>
      <c r="N6" s="30">
        <f t="shared" si="0"/>
        <v>44907</v>
      </c>
      <c r="O6" s="30">
        <f t="shared" si="0"/>
        <v>44908</v>
      </c>
      <c r="P6" s="30">
        <f t="shared" si="0"/>
        <v>44909</v>
      </c>
      <c r="Q6" s="30">
        <f t="shared" si="0"/>
        <v>44910</v>
      </c>
      <c r="R6" s="30">
        <f t="shared" si="0"/>
        <v>44911</v>
      </c>
      <c r="S6" s="30">
        <f t="shared" si="0"/>
        <v>44912</v>
      </c>
      <c r="T6" s="30">
        <f t="shared" si="0"/>
        <v>44913</v>
      </c>
      <c r="U6" s="30">
        <f t="shared" si="0"/>
        <v>44914</v>
      </c>
      <c r="V6" s="30">
        <f t="shared" si="0"/>
        <v>44915</v>
      </c>
      <c r="W6" s="30">
        <f t="shared" si="0"/>
        <v>44916</v>
      </c>
      <c r="X6" s="30">
        <f t="shared" si="0"/>
        <v>44917</v>
      </c>
      <c r="Y6" s="30">
        <f t="shared" si="0"/>
        <v>44918</v>
      </c>
      <c r="Z6" s="30">
        <f t="shared" si="0"/>
        <v>44919</v>
      </c>
      <c r="AA6" s="30">
        <f t="shared" si="0"/>
        <v>44920</v>
      </c>
      <c r="AB6" s="30">
        <f t="shared" si="0"/>
        <v>44921</v>
      </c>
      <c r="AC6" s="30">
        <f t="shared" si="0"/>
        <v>44922</v>
      </c>
      <c r="AD6" s="30">
        <f t="shared" si="0"/>
        <v>44923</v>
      </c>
      <c r="AE6" s="30">
        <f>IF(ISERROR(DATE($AF$3,$AU$24,AE5)),"",(DATE($AF$3,$AU$24,AE5)))</f>
        <v>44924</v>
      </c>
      <c r="AF6" s="30">
        <f>IF(ISERROR(DATE($AF$3,$AU$24,AF5)),"",(DATE($AF$3,$AU$24,AF5)))</f>
        <v>44925</v>
      </c>
      <c r="AG6" s="77">
        <f>IF(ISERROR(DATE($AF$3,$AU$24,AG5)),"",(DATE($AF$3,$AU$24,AG5)))</f>
        <v>44926</v>
      </c>
      <c r="AH6" s="13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7" t="s">
        <v>61</v>
      </c>
      <c r="B8" s="128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/>
      <c r="F10" s="40"/>
      <c r="G10" s="40">
        <v>7.5</v>
      </c>
      <c r="H10" s="40">
        <v>4</v>
      </c>
      <c r="I10" s="40">
        <v>7.5</v>
      </c>
      <c r="J10" s="40">
        <v>7.5</v>
      </c>
      <c r="K10" s="40">
        <v>7.5</v>
      </c>
      <c r="L10" s="40"/>
      <c r="M10" s="40"/>
      <c r="N10" s="40"/>
      <c r="O10" s="40">
        <v>7.5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/>
      <c r="AD10" s="40"/>
      <c r="AE10" s="40">
        <v>7.5</v>
      </c>
      <c r="AF10" s="40">
        <v>7.5</v>
      </c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9" t="s">
        <v>62</v>
      </c>
      <c r="B12" s="130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8"/>
      <c r="V12" s="59"/>
      <c r="W12" s="58"/>
      <c r="X12" s="58"/>
      <c r="Y12" s="58"/>
      <c r="Z12" s="59"/>
      <c r="AA12" s="59"/>
      <c r="AB12" s="58"/>
      <c r="AC12" s="59"/>
      <c r="AD12" s="59"/>
      <c r="AE12" s="58"/>
      <c r="AF12" s="58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8"/>
      <c r="V13" s="40"/>
      <c r="W13" s="48"/>
      <c r="X13" s="48"/>
      <c r="Y13" s="48"/>
      <c r="Z13" s="40"/>
      <c r="AA13" s="40"/>
      <c r="AB13" s="48"/>
      <c r="AC13" s="40"/>
      <c r="AD13" s="40"/>
      <c r="AE13" s="48"/>
      <c r="AF13" s="48"/>
      <c r="AG13" s="48"/>
      <c r="AH13" s="86">
        <f t="shared" si="1"/>
        <v>0</v>
      </c>
    </row>
    <row r="14" spans="1:34" x14ac:dyDescent="0.25">
      <c r="A14" s="125" t="s">
        <v>63</v>
      </c>
      <c r="B14" s="126"/>
      <c r="C14" s="60"/>
      <c r="D14" s="61"/>
      <c r="E14" s="62"/>
      <c r="F14" s="62"/>
      <c r="G14" s="61"/>
      <c r="H14" s="62"/>
      <c r="I14" s="61"/>
      <c r="J14" s="61"/>
      <c r="K14" s="61"/>
      <c r="L14" s="62"/>
      <c r="M14" s="62"/>
      <c r="N14" s="61"/>
      <c r="O14" s="62"/>
      <c r="P14" s="61"/>
      <c r="Q14" s="61"/>
      <c r="R14" s="61"/>
      <c r="S14" s="62"/>
      <c r="T14" s="61"/>
      <c r="U14" s="61"/>
      <c r="V14" s="62"/>
      <c r="W14" s="61"/>
      <c r="X14" s="61"/>
      <c r="Y14" s="61"/>
      <c r="Z14" s="62"/>
      <c r="AA14" s="62"/>
      <c r="AB14" s="61"/>
      <c r="AC14" s="62"/>
      <c r="AD14" s="62"/>
      <c r="AE14" s="61"/>
      <c r="AF14" s="61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7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7.5</v>
      </c>
      <c r="H17" s="49">
        <f t="shared" si="2"/>
        <v>4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127</v>
      </c>
    </row>
    <row r="18" spans="1:53" x14ac:dyDescent="0.25">
      <c r="A18" s="123" t="s">
        <v>44</v>
      </c>
      <c r="B18" s="123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41"/>
    </row>
    <row r="19" spans="1:53" x14ac:dyDescent="0.25">
      <c r="A19" s="124" t="s">
        <v>43</v>
      </c>
      <c r="B19" s="124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42"/>
    </row>
    <row r="20" spans="1:53" x14ac:dyDescent="0.25">
      <c r="A20" s="120" t="s">
        <v>42</v>
      </c>
      <c r="B20" s="120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0.33333333333333337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19" t="s">
        <v>54</v>
      </c>
      <c r="B21" s="120"/>
      <c r="C21" s="55">
        <f>(C20-INT(C20))*24</f>
        <v>8</v>
      </c>
      <c r="D21" s="55">
        <f>(D20-INT(D20))*24</f>
        <v>8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8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52"/>
      <c r="E22" s="169"/>
      <c r="F22" s="169"/>
      <c r="G22" s="91"/>
      <c r="H22" s="169" t="s">
        <v>76</v>
      </c>
      <c r="I22" s="169"/>
      <c r="J22" s="169"/>
      <c r="K22" s="54"/>
      <c r="L22" s="169"/>
      <c r="M22" s="54"/>
      <c r="N22" s="54" t="s">
        <v>68</v>
      </c>
      <c r="O22" s="169"/>
      <c r="P22" s="54"/>
      <c r="Q22" s="169"/>
      <c r="R22" s="169"/>
      <c r="S22" s="54"/>
      <c r="T22" s="169"/>
      <c r="U22" s="54"/>
      <c r="V22" s="91"/>
      <c r="W22" s="52"/>
      <c r="X22" s="169"/>
      <c r="Y22" s="54" t="s">
        <v>67</v>
      </c>
      <c r="Z22" s="169" t="s">
        <v>75</v>
      </c>
      <c r="AA22" s="54" t="s">
        <v>75</v>
      </c>
      <c r="AB22" s="54" t="s">
        <v>75</v>
      </c>
      <c r="AC22" s="169" t="s">
        <v>67</v>
      </c>
      <c r="AD22" s="169" t="s">
        <v>67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0" t="s">
        <v>40</v>
      </c>
      <c r="B24" s="101"/>
      <c r="K24" s="104" t="s">
        <v>55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S24" s="1">
        <v>2016</v>
      </c>
      <c r="AU24" s="1">
        <f>MONTH(DATEVALUE(X3&amp;" 1"))</f>
        <v>12</v>
      </c>
      <c r="AV24" s="97" t="s">
        <v>39</v>
      </c>
      <c r="AW24" s="98"/>
      <c r="AX24" s="98"/>
      <c r="AY24" s="98"/>
      <c r="AZ24" s="99"/>
      <c r="BA24" s="7">
        <f>DATE($AF$3,1,1)</f>
        <v>44562</v>
      </c>
    </row>
    <row r="25" spans="1:53" ht="15.75" thickBot="1" x14ac:dyDescent="0.3">
      <c r="A25" s="102"/>
      <c r="B25" s="103"/>
      <c r="K25" s="107" t="s">
        <v>72</v>
      </c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S25" s="1">
        <v>2017</v>
      </c>
      <c r="AV25" s="97" t="s">
        <v>38</v>
      </c>
      <c r="AW25" s="98"/>
      <c r="AX25" s="98"/>
      <c r="AY25" s="98"/>
      <c r="AZ25" s="99"/>
      <c r="BA25" s="7">
        <f>DATE($AF$3,1,6)</f>
        <v>44567</v>
      </c>
    </row>
    <row r="26" spans="1:53" ht="21" customHeight="1" x14ac:dyDescent="0.25">
      <c r="A26" s="25" t="s">
        <v>37</v>
      </c>
      <c r="B26" s="24">
        <v>124</v>
      </c>
      <c r="K26" s="110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7.5</v>
      </c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2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22.5</v>
      </c>
      <c r="K28" s="11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1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10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13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5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13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5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13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5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13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5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44928</v>
      </c>
      <c r="K35" s="113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16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8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5" t="s">
        <v>9</v>
      </c>
      <c r="C38" s="95"/>
      <c r="D38" s="95"/>
      <c r="E38" s="9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36" priority="44" operator="greaterThan">
      <formula>12</formula>
    </cfRule>
  </conditionalFormatting>
  <conditionalFormatting sqref="C23:AG23 AH20:AH21">
    <cfRule type="cellIs" dxfId="35" priority="43" operator="greaterThan">
      <formula>12</formula>
    </cfRule>
  </conditionalFormatting>
  <conditionalFormatting sqref="C5:AG6">
    <cfRule type="expression" dxfId="34" priority="45">
      <formula>OR(WEEKDAY(C$6,2)=6,WEEKDAY(C$6,2)=7)</formula>
    </cfRule>
    <cfRule type="expression" dxfId="33" priority="46">
      <formula>VLOOKUP(C$6,$BA$24:$BA$38,1,0)</formula>
    </cfRule>
  </conditionalFormatting>
  <conditionalFormatting sqref="C10:AG16">
    <cfRule type="expression" dxfId="32" priority="11">
      <formula>OR(WEEKDAY(C$6,2)=6,WEEKDAY(C$6,2)=7)</formula>
    </cfRule>
    <cfRule type="expression" dxfId="31" priority="12">
      <formula>VLOOKUP(C$6,$BA$24:$BA$38,1,0)</formula>
    </cfRule>
  </conditionalFormatting>
  <conditionalFormatting sqref="C18:AG19">
    <cfRule type="cellIs" dxfId="12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6C2556AD-7356-409B-B896-06D3F79F8A66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5.75" thickBot="1" x14ac:dyDescent="0.3">
      <c r="A3" s="140" t="s">
        <v>53</v>
      </c>
      <c r="B3" s="141"/>
      <c r="C3" s="141"/>
      <c r="D3" s="141"/>
      <c r="E3" s="141"/>
      <c r="F3" s="141"/>
      <c r="G3" s="142"/>
      <c r="H3" s="146" t="s">
        <v>52</v>
      </c>
      <c r="I3" s="147"/>
      <c r="J3" s="148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49" t="s">
        <v>51</v>
      </c>
      <c r="W3" s="151"/>
      <c r="X3" s="143" t="s">
        <v>2</v>
      </c>
      <c r="Y3" s="144"/>
      <c r="Z3" s="144"/>
      <c r="AA3" s="144"/>
      <c r="AB3" s="144"/>
      <c r="AC3" s="145"/>
      <c r="AD3" s="149" t="s">
        <v>50</v>
      </c>
      <c r="AE3" s="150"/>
      <c r="AF3" s="137">
        <v>2022</v>
      </c>
      <c r="AG3" s="138"/>
      <c r="AH3" s="139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>
        <f>IF(DAY(DATE($AF$3,AU24+1,0))=28,"",29)</f>
        <v>29</v>
      </c>
      <c r="AF5" s="32">
        <f>IF(OR(DAY(DATE($AF$3,$AU$24+1,0))=28,DAY(DATE($AF$3,$AU$24+1,0))=29),"",IF(DAY(DATE($AF$3,$AU$24+1,0))=29,"",30))</f>
        <v>30</v>
      </c>
      <c r="AG5" s="76">
        <f>IF(OR(DAY(DATE($AF$3,$AU$24+1,0))=28,DAY(DATE($AF$3,$AU$24+1,0))=29),"",IF(DAY(DATE($AF$3,$AU$24+1,0))=30,"",31))</f>
        <v>31</v>
      </c>
      <c r="AH5" s="131" t="s">
        <v>48</v>
      </c>
    </row>
    <row r="6" spans="1:34" ht="15.75" thickBot="1" x14ac:dyDescent="0.3">
      <c r="A6" s="121"/>
      <c r="B6" s="122"/>
      <c r="C6" s="31">
        <f t="shared" ref="C6:AD6" si="0">(DATE($AF$3,$AU$24,C5))</f>
        <v>44896</v>
      </c>
      <c r="D6" s="30">
        <f t="shared" si="0"/>
        <v>44897</v>
      </c>
      <c r="E6" s="30">
        <f t="shared" si="0"/>
        <v>44898</v>
      </c>
      <c r="F6" s="30">
        <f t="shared" si="0"/>
        <v>44899</v>
      </c>
      <c r="G6" s="30">
        <f t="shared" si="0"/>
        <v>44900</v>
      </c>
      <c r="H6" s="30">
        <f t="shared" si="0"/>
        <v>44901</v>
      </c>
      <c r="I6" s="30">
        <f t="shared" si="0"/>
        <v>44902</v>
      </c>
      <c r="J6" s="30">
        <f t="shared" si="0"/>
        <v>44903</v>
      </c>
      <c r="K6" s="30">
        <f t="shared" si="0"/>
        <v>44904</v>
      </c>
      <c r="L6" s="30">
        <f t="shared" si="0"/>
        <v>44905</v>
      </c>
      <c r="M6" s="30">
        <f t="shared" si="0"/>
        <v>44906</v>
      </c>
      <c r="N6" s="30">
        <f t="shared" si="0"/>
        <v>44907</v>
      </c>
      <c r="O6" s="30">
        <f t="shared" si="0"/>
        <v>44908</v>
      </c>
      <c r="P6" s="30">
        <f t="shared" si="0"/>
        <v>44909</v>
      </c>
      <c r="Q6" s="30">
        <f t="shared" si="0"/>
        <v>44910</v>
      </c>
      <c r="R6" s="30">
        <f t="shared" si="0"/>
        <v>44911</v>
      </c>
      <c r="S6" s="30">
        <f t="shared" si="0"/>
        <v>44912</v>
      </c>
      <c r="T6" s="30">
        <f t="shared" si="0"/>
        <v>44913</v>
      </c>
      <c r="U6" s="30">
        <f t="shared" si="0"/>
        <v>44914</v>
      </c>
      <c r="V6" s="30">
        <f t="shared" si="0"/>
        <v>44915</v>
      </c>
      <c r="W6" s="30">
        <f t="shared" si="0"/>
        <v>44916</v>
      </c>
      <c r="X6" s="30">
        <f t="shared" si="0"/>
        <v>44917</v>
      </c>
      <c r="Y6" s="30">
        <f t="shared" si="0"/>
        <v>44918</v>
      </c>
      <c r="Z6" s="30">
        <f t="shared" si="0"/>
        <v>44919</v>
      </c>
      <c r="AA6" s="30">
        <f t="shared" si="0"/>
        <v>44920</v>
      </c>
      <c r="AB6" s="30">
        <f t="shared" si="0"/>
        <v>44921</v>
      </c>
      <c r="AC6" s="30">
        <f t="shared" si="0"/>
        <v>44922</v>
      </c>
      <c r="AD6" s="30">
        <f t="shared" si="0"/>
        <v>44923</v>
      </c>
      <c r="AE6" s="30">
        <f>IF(ISERROR(DATE($AF$3,$AU$24,AE5)),"",(DATE($AF$3,$AU$24,AE5)))</f>
        <v>44924</v>
      </c>
      <c r="AF6" s="30">
        <f>IF(ISERROR(DATE($AF$3,$AU$24,AF5)),"",(DATE($AF$3,$AU$24,AF5)))</f>
        <v>44925</v>
      </c>
      <c r="AG6" s="77">
        <f>IF(ISERROR(DATE($AF$3,$AU$24,AG5)),"",(DATE($AF$3,$AU$24,AG5)))</f>
        <v>44926</v>
      </c>
      <c r="AH6" s="132"/>
    </row>
    <row r="7" spans="1:34" x14ac:dyDescent="0.25">
      <c r="A7" s="68" t="s">
        <v>47</v>
      </c>
      <c r="B7" s="69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8"/>
      <c r="AH7" s="84"/>
    </row>
    <row r="8" spans="1:34" ht="15.75" thickBot="1" x14ac:dyDescent="0.3">
      <c r="A8" s="127" t="s">
        <v>61</v>
      </c>
      <c r="B8" s="128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9"/>
      <c r="AH8" s="85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80"/>
      <c r="AH9" s="85"/>
    </row>
    <row r="10" spans="1:34" ht="39" x14ac:dyDescent="0.25">
      <c r="A10" s="65" t="s">
        <v>56</v>
      </c>
      <c r="B10" s="88" t="s">
        <v>71</v>
      </c>
      <c r="C10" s="40">
        <v>7.5</v>
      </c>
      <c r="D10" s="40">
        <v>7.5</v>
      </c>
      <c r="E10" s="40"/>
      <c r="F10" s="40"/>
      <c r="G10" s="40">
        <v>7.5</v>
      </c>
      <c r="H10" s="40">
        <v>4</v>
      </c>
      <c r="I10" s="40">
        <v>7.5</v>
      </c>
      <c r="J10" s="40">
        <v>7.5</v>
      </c>
      <c r="K10" s="40">
        <v>7.5</v>
      </c>
      <c r="L10" s="40"/>
      <c r="M10" s="40"/>
      <c r="N10" s="40"/>
      <c r="O10" s="40">
        <v>7.5</v>
      </c>
      <c r="P10" s="40">
        <v>7.5</v>
      </c>
      <c r="Q10" s="40">
        <v>7.5</v>
      </c>
      <c r="R10" s="40">
        <v>7.5</v>
      </c>
      <c r="S10" s="40"/>
      <c r="T10" s="40"/>
      <c r="U10" s="40">
        <v>7.5</v>
      </c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/>
      <c r="AD10" s="40"/>
      <c r="AE10" s="40">
        <v>7.5</v>
      </c>
      <c r="AF10" s="40">
        <v>7.5</v>
      </c>
      <c r="AG10" s="40"/>
      <c r="AH10" s="86">
        <f t="shared" ref="AH10:AH16" si="1">SUM(C10:AG10)</f>
        <v>124</v>
      </c>
    </row>
    <row r="11" spans="1:34" ht="27" thickBot="1" x14ac:dyDescent="0.3">
      <c r="A11" s="66" t="s">
        <v>57</v>
      </c>
      <c r="B11" s="71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6">
        <f t="shared" si="1"/>
        <v>0</v>
      </c>
    </row>
    <row r="12" spans="1:34" ht="15.75" thickBot="1" x14ac:dyDescent="0.3">
      <c r="A12" s="129" t="s">
        <v>62</v>
      </c>
      <c r="B12" s="130"/>
      <c r="C12" s="57"/>
      <c r="D12" s="58"/>
      <c r="E12" s="59"/>
      <c r="F12" s="59"/>
      <c r="G12" s="58"/>
      <c r="H12" s="59"/>
      <c r="I12" s="58"/>
      <c r="J12" s="58"/>
      <c r="K12" s="58"/>
      <c r="L12" s="59"/>
      <c r="M12" s="59"/>
      <c r="N12" s="58"/>
      <c r="O12" s="59"/>
      <c r="P12" s="58"/>
      <c r="Q12" s="58"/>
      <c r="R12" s="58"/>
      <c r="S12" s="58"/>
      <c r="T12" s="58"/>
      <c r="U12" s="58"/>
      <c r="V12" s="59"/>
      <c r="W12" s="58"/>
      <c r="X12" s="58"/>
      <c r="Y12" s="58"/>
      <c r="Z12" s="59"/>
      <c r="AA12" s="59"/>
      <c r="AB12" s="58"/>
      <c r="AC12" s="59"/>
      <c r="AD12" s="59"/>
      <c r="AE12" s="58"/>
      <c r="AF12" s="58"/>
      <c r="AG12" s="58"/>
      <c r="AH12" s="86"/>
    </row>
    <row r="13" spans="1:34" ht="39.75" thickBot="1" x14ac:dyDescent="0.3">
      <c r="A13" s="72" t="s">
        <v>58</v>
      </c>
      <c r="B13" s="75"/>
      <c r="C13" s="47"/>
      <c r="D13" s="48"/>
      <c r="E13" s="40"/>
      <c r="F13" s="40"/>
      <c r="G13" s="48"/>
      <c r="H13" s="40"/>
      <c r="I13" s="48"/>
      <c r="J13" s="48"/>
      <c r="K13" s="48"/>
      <c r="L13" s="40"/>
      <c r="M13" s="40"/>
      <c r="N13" s="48"/>
      <c r="O13" s="40"/>
      <c r="P13" s="48"/>
      <c r="Q13" s="48"/>
      <c r="R13" s="48"/>
      <c r="S13" s="48"/>
      <c r="T13" s="48"/>
      <c r="U13" s="48"/>
      <c r="V13" s="40"/>
      <c r="W13" s="48"/>
      <c r="X13" s="48"/>
      <c r="Y13" s="48"/>
      <c r="Z13" s="40"/>
      <c r="AA13" s="40"/>
      <c r="AB13" s="48"/>
      <c r="AC13" s="40"/>
      <c r="AD13" s="40"/>
      <c r="AE13" s="48"/>
      <c r="AF13" s="48"/>
      <c r="AG13" s="48"/>
      <c r="AH13" s="86">
        <f t="shared" si="1"/>
        <v>0</v>
      </c>
    </row>
    <row r="14" spans="1:34" x14ac:dyDescent="0.25">
      <c r="A14" s="125" t="s">
        <v>63</v>
      </c>
      <c r="B14" s="126"/>
      <c r="C14" s="60"/>
      <c r="D14" s="61"/>
      <c r="E14" s="62"/>
      <c r="F14" s="62"/>
      <c r="G14" s="61"/>
      <c r="H14" s="62"/>
      <c r="I14" s="61"/>
      <c r="J14" s="61"/>
      <c r="K14" s="61"/>
      <c r="L14" s="62"/>
      <c r="M14" s="62"/>
      <c r="N14" s="61"/>
      <c r="O14" s="62"/>
      <c r="P14" s="61"/>
      <c r="Q14" s="61"/>
      <c r="R14" s="61"/>
      <c r="S14" s="62"/>
      <c r="T14" s="61"/>
      <c r="U14" s="61"/>
      <c r="V14" s="62"/>
      <c r="W14" s="61"/>
      <c r="X14" s="61"/>
      <c r="Y14" s="61"/>
      <c r="Z14" s="62"/>
      <c r="AA14" s="62"/>
      <c r="AB14" s="61"/>
      <c r="AC14" s="62"/>
      <c r="AD14" s="62"/>
      <c r="AE14" s="61"/>
      <c r="AF14" s="61"/>
      <c r="AG14" s="82"/>
      <c r="AH14" s="86"/>
    </row>
    <row r="15" spans="1:34" ht="26.25" x14ac:dyDescent="0.25">
      <c r="A15" s="74" t="s">
        <v>60</v>
      </c>
      <c r="B15" s="75"/>
      <c r="C15" s="8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1"/>
      <c r="AH15" s="86">
        <f t="shared" si="1"/>
        <v>0</v>
      </c>
    </row>
    <row r="16" spans="1:34" ht="28.9" customHeight="1" thickBot="1" x14ac:dyDescent="0.3">
      <c r="A16" s="94" t="s">
        <v>59</v>
      </c>
      <c r="B16" s="75" t="s">
        <v>69</v>
      </c>
      <c r="C16" s="73"/>
      <c r="D16" s="48"/>
      <c r="E16" s="48"/>
      <c r="F16" s="48"/>
      <c r="G16" s="48"/>
      <c r="H16" s="48"/>
      <c r="I16" s="48">
        <v>1</v>
      </c>
      <c r="J16" s="48"/>
      <c r="K16" s="48"/>
      <c r="L16" s="48"/>
      <c r="M16" s="48"/>
      <c r="N16" s="48"/>
      <c r="O16" s="48"/>
      <c r="P16" s="48">
        <v>1</v>
      </c>
      <c r="Q16" s="48"/>
      <c r="R16" s="48"/>
      <c r="S16" s="48"/>
      <c r="T16" s="48"/>
      <c r="U16" s="48"/>
      <c r="V16" s="48"/>
      <c r="W16" s="48">
        <v>1</v>
      </c>
      <c r="X16" s="48"/>
      <c r="Y16" s="48"/>
      <c r="Z16" s="48"/>
      <c r="AA16" s="48"/>
      <c r="AB16" s="48"/>
      <c r="AC16" s="48"/>
      <c r="AD16" s="48"/>
      <c r="AE16" s="48"/>
      <c r="AF16" s="48"/>
      <c r="AG16" s="83"/>
      <c r="AH16" s="87">
        <f t="shared" si="1"/>
        <v>3</v>
      </c>
    </row>
    <row r="17" spans="1:53" ht="15.75" thickBot="1" x14ac:dyDescent="0.3">
      <c r="B17" s="27" t="s">
        <v>45</v>
      </c>
      <c r="C17" s="49">
        <f t="shared" ref="C17:AH17" si="2">SUM(C10:C16)</f>
        <v>7.5</v>
      </c>
      <c r="D17" s="49">
        <f t="shared" si="2"/>
        <v>7.5</v>
      </c>
      <c r="E17" s="49">
        <f t="shared" si="2"/>
        <v>0</v>
      </c>
      <c r="F17" s="49">
        <f t="shared" si="2"/>
        <v>0</v>
      </c>
      <c r="G17" s="49">
        <f t="shared" si="2"/>
        <v>7.5</v>
      </c>
      <c r="H17" s="49">
        <f t="shared" si="2"/>
        <v>4</v>
      </c>
      <c r="I17" s="49">
        <f t="shared" si="2"/>
        <v>8.5</v>
      </c>
      <c r="J17" s="49">
        <f t="shared" si="2"/>
        <v>7.5</v>
      </c>
      <c r="K17" s="49">
        <f t="shared" si="2"/>
        <v>7.5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8.5</v>
      </c>
      <c r="Q17" s="49">
        <f t="shared" si="2"/>
        <v>7.5</v>
      </c>
      <c r="R17" s="49">
        <f t="shared" si="2"/>
        <v>7.5</v>
      </c>
      <c r="S17" s="49">
        <f t="shared" si="2"/>
        <v>0</v>
      </c>
      <c r="T17" s="49">
        <f t="shared" si="2"/>
        <v>0</v>
      </c>
      <c r="U17" s="49">
        <f t="shared" si="2"/>
        <v>7.5</v>
      </c>
      <c r="V17" s="49">
        <f t="shared" si="2"/>
        <v>7.5</v>
      </c>
      <c r="W17" s="49">
        <f t="shared" si="2"/>
        <v>8.5</v>
      </c>
      <c r="X17" s="49">
        <f t="shared" si="2"/>
        <v>7.5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0</v>
      </c>
      <c r="AD17" s="49">
        <f t="shared" si="2"/>
        <v>0</v>
      </c>
      <c r="AE17" s="49">
        <f t="shared" si="2"/>
        <v>7.5</v>
      </c>
      <c r="AF17" s="49">
        <f t="shared" si="2"/>
        <v>7.5</v>
      </c>
      <c r="AG17" s="50">
        <f t="shared" si="2"/>
        <v>0</v>
      </c>
      <c r="AH17" s="50">
        <f t="shared" si="2"/>
        <v>127</v>
      </c>
    </row>
    <row r="18" spans="1:53" x14ac:dyDescent="0.25">
      <c r="A18" s="123" t="s">
        <v>44</v>
      </c>
      <c r="B18" s="123"/>
      <c r="C18" s="90">
        <v>0.3125</v>
      </c>
      <c r="D18" s="90">
        <v>0.3125</v>
      </c>
      <c r="E18" s="90"/>
      <c r="F18" s="90"/>
      <c r="G18" s="90">
        <v>0.3125</v>
      </c>
      <c r="H18" s="90">
        <v>0.3125</v>
      </c>
      <c r="I18" s="90">
        <v>0.3125</v>
      </c>
      <c r="J18" s="90">
        <v>0.3125</v>
      </c>
      <c r="K18" s="90">
        <v>0.3125</v>
      </c>
      <c r="L18" s="90"/>
      <c r="M18" s="90"/>
      <c r="N18" s="90"/>
      <c r="O18" s="90">
        <v>0.3125</v>
      </c>
      <c r="P18" s="90">
        <v>0.3125</v>
      </c>
      <c r="Q18" s="90">
        <v>0.3125</v>
      </c>
      <c r="R18" s="90">
        <v>0.3125</v>
      </c>
      <c r="S18" s="90"/>
      <c r="T18" s="90"/>
      <c r="U18" s="90">
        <v>0.3125</v>
      </c>
      <c r="V18" s="90">
        <v>0.3125</v>
      </c>
      <c r="W18" s="90">
        <v>0.3125</v>
      </c>
      <c r="X18" s="90">
        <v>0.3125</v>
      </c>
      <c r="Y18" s="90"/>
      <c r="Z18" s="90"/>
      <c r="AA18" s="90"/>
      <c r="AB18" s="90"/>
      <c r="AC18" s="90"/>
      <c r="AD18" s="90"/>
      <c r="AE18" s="90">
        <v>0.3125</v>
      </c>
      <c r="AF18" s="90">
        <v>0.3125</v>
      </c>
      <c r="AG18" s="90"/>
      <c r="AH18" s="41"/>
    </row>
    <row r="19" spans="1:53" x14ac:dyDescent="0.25">
      <c r="A19" s="124" t="s">
        <v>43</v>
      </c>
      <c r="B19" s="124"/>
      <c r="C19" s="90">
        <v>0.64583333333333337</v>
      </c>
      <c r="D19" s="90">
        <v>0.64583333333333337</v>
      </c>
      <c r="E19" s="90"/>
      <c r="F19" s="90"/>
      <c r="G19" s="90">
        <v>0.64583333333333337</v>
      </c>
      <c r="H19" s="90">
        <v>0.64583333333333337</v>
      </c>
      <c r="I19" s="90">
        <v>0.72916666666666663</v>
      </c>
      <c r="J19" s="90">
        <v>0.64583333333333337</v>
      </c>
      <c r="K19" s="90">
        <v>0.64583333333333337</v>
      </c>
      <c r="L19" s="90"/>
      <c r="M19" s="90"/>
      <c r="N19" s="90"/>
      <c r="O19" s="90">
        <v>0.64583333333333337</v>
      </c>
      <c r="P19" s="90">
        <v>0.72916666666666663</v>
      </c>
      <c r="Q19" s="90">
        <v>0.64583333333333337</v>
      </c>
      <c r="R19" s="90">
        <v>0.64583333333333337</v>
      </c>
      <c r="S19" s="90"/>
      <c r="T19" s="90"/>
      <c r="U19" s="90">
        <v>0.64583333333333337</v>
      </c>
      <c r="V19" s="90">
        <v>0.64583333333333337</v>
      </c>
      <c r="W19" s="90">
        <v>0.72916666666666663</v>
      </c>
      <c r="X19" s="90">
        <v>0.64583333333333337</v>
      </c>
      <c r="Y19" s="90"/>
      <c r="Z19" s="90"/>
      <c r="AA19" s="90"/>
      <c r="AB19" s="90"/>
      <c r="AC19" s="90"/>
      <c r="AD19" s="90"/>
      <c r="AE19" s="90">
        <v>0.64583333333333337</v>
      </c>
      <c r="AF19" s="90">
        <v>0.64583333333333337</v>
      </c>
      <c r="AG19" s="90"/>
      <c r="AH19" s="42"/>
    </row>
    <row r="20" spans="1:53" x14ac:dyDescent="0.25">
      <c r="A20" s="120" t="s">
        <v>42</v>
      </c>
      <c r="B20" s="120"/>
      <c r="C20" s="51">
        <f>C19-C18</f>
        <v>0.33333333333333337</v>
      </c>
      <c r="D20" s="51">
        <f t="shared" ref="D20:AG20" si="3">D19-D18</f>
        <v>0.33333333333333337</v>
      </c>
      <c r="E20" s="51">
        <f>E19-E18</f>
        <v>0</v>
      </c>
      <c r="F20" s="51">
        <f>F19-F18</f>
        <v>0</v>
      </c>
      <c r="G20" s="51">
        <f t="shared" si="3"/>
        <v>0.33333333333333337</v>
      </c>
      <c r="H20" s="51">
        <f t="shared" si="3"/>
        <v>0.33333333333333337</v>
      </c>
      <c r="I20" s="51">
        <f t="shared" si="3"/>
        <v>0.41666666666666663</v>
      </c>
      <c r="J20" s="51">
        <f t="shared" si="3"/>
        <v>0.33333333333333337</v>
      </c>
      <c r="K20" s="51">
        <f t="shared" si="3"/>
        <v>0.33333333333333337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0.41666666666666663</v>
      </c>
      <c r="Q20" s="51">
        <f t="shared" si="3"/>
        <v>0.33333333333333337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0.33333333333333337</v>
      </c>
      <c r="V20" s="51">
        <f t="shared" si="3"/>
        <v>0.33333333333333337</v>
      </c>
      <c r="W20" s="51">
        <f t="shared" si="3"/>
        <v>0.41666666666666663</v>
      </c>
      <c r="X20" s="51">
        <f t="shared" si="3"/>
        <v>0.33333333333333337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</v>
      </c>
      <c r="AD20" s="51">
        <f t="shared" si="3"/>
        <v>0</v>
      </c>
      <c r="AE20" s="51">
        <f t="shared" si="3"/>
        <v>0.33333333333333337</v>
      </c>
      <c r="AF20" s="51">
        <f t="shared" si="3"/>
        <v>0.33333333333333337</v>
      </c>
      <c r="AG20" s="51">
        <f t="shared" si="3"/>
        <v>0</v>
      </c>
      <c r="AH20" s="43"/>
    </row>
    <row r="21" spans="1:53" x14ac:dyDescent="0.25">
      <c r="A21" s="119" t="s">
        <v>54</v>
      </c>
      <c r="B21" s="120"/>
      <c r="C21" s="55">
        <f>(C20-INT(C20))*24</f>
        <v>8</v>
      </c>
      <c r="D21" s="55">
        <f>(D20-INT(D20))*24</f>
        <v>8</v>
      </c>
      <c r="E21" s="55">
        <f t="shared" ref="E21:AG21" si="4">(E20-INT(E20))*24</f>
        <v>0</v>
      </c>
      <c r="F21" s="55">
        <f t="shared" si="4"/>
        <v>0</v>
      </c>
      <c r="G21" s="55">
        <f>(G20-INT(G20))*24</f>
        <v>8</v>
      </c>
      <c r="H21" s="55">
        <f t="shared" si="4"/>
        <v>8</v>
      </c>
      <c r="I21" s="55">
        <f t="shared" si="4"/>
        <v>10</v>
      </c>
      <c r="J21" s="55">
        <f t="shared" si="4"/>
        <v>8</v>
      </c>
      <c r="K21" s="55">
        <f t="shared" si="4"/>
        <v>8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10</v>
      </c>
      <c r="Q21" s="55">
        <f t="shared" si="4"/>
        <v>8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8</v>
      </c>
      <c r="V21" s="55">
        <f t="shared" si="4"/>
        <v>8</v>
      </c>
      <c r="W21" s="55">
        <f t="shared" si="4"/>
        <v>10</v>
      </c>
      <c r="X21" s="55">
        <f t="shared" si="4"/>
        <v>8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0</v>
      </c>
      <c r="AD21" s="55">
        <f t="shared" si="4"/>
        <v>0</v>
      </c>
      <c r="AE21" s="55">
        <f t="shared" si="4"/>
        <v>8</v>
      </c>
      <c r="AF21" s="55">
        <f t="shared" si="4"/>
        <v>8</v>
      </c>
      <c r="AG21" s="51">
        <f t="shared" si="4"/>
        <v>0</v>
      </c>
      <c r="AH21" s="43"/>
    </row>
    <row r="22" spans="1:53" x14ac:dyDescent="0.25">
      <c r="A22" s="70" t="s">
        <v>41</v>
      </c>
      <c r="B22" s="70"/>
      <c r="C22" s="54"/>
      <c r="D22" s="52"/>
      <c r="E22" s="169"/>
      <c r="F22" s="169"/>
      <c r="G22" s="91"/>
      <c r="H22" s="169" t="s">
        <v>76</v>
      </c>
      <c r="I22" s="169"/>
      <c r="J22" s="169"/>
      <c r="K22" s="54"/>
      <c r="L22" s="169"/>
      <c r="M22" s="54"/>
      <c r="N22" s="54" t="s">
        <v>68</v>
      </c>
      <c r="O22" s="169"/>
      <c r="P22" s="54"/>
      <c r="Q22" s="169"/>
      <c r="R22" s="169"/>
      <c r="S22" s="54"/>
      <c r="T22" s="169"/>
      <c r="U22" s="54"/>
      <c r="V22" s="91"/>
      <c r="W22" s="52"/>
      <c r="X22" s="169"/>
      <c r="Y22" s="54" t="s">
        <v>67</v>
      </c>
      <c r="Z22" s="169" t="s">
        <v>75</v>
      </c>
      <c r="AA22" s="54" t="s">
        <v>75</v>
      </c>
      <c r="AB22" s="54" t="s">
        <v>75</v>
      </c>
      <c r="AC22" s="169" t="s">
        <v>67</v>
      </c>
      <c r="AD22" s="169" t="s">
        <v>67</v>
      </c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00" t="s">
        <v>40</v>
      </c>
      <c r="B24" s="101"/>
      <c r="K24" s="104" t="s">
        <v>55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S24" s="1">
        <v>2016</v>
      </c>
      <c r="AU24" s="1">
        <f>MONTH(DATEVALUE(X3&amp;" 1"))</f>
        <v>12</v>
      </c>
      <c r="AV24" s="97" t="s">
        <v>39</v>
      </c>
      <c r="AW24" s="98"/>
      <c r="AX24" s="98"/>
      <c r="AY24" s="98"/>
      <c r="AZ24" s="99"/>
      <c r="BA24" s="7">
        <f>DATE($AF$3,1,1)</f>
        <v>44562</v>
      </c>
    </row>
    <row r="25" spans="1:53" ht="15.75" customHeight="1" thickBot="1" x14ac:dyDescent="0.3">
      <c r="A25" s="102"/>
      <c r="B25" s="103"/>
      <c r="K25" s="107" t="s">
        <v>73</v>
      </c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S25" s="1">
        <v>2017</v>
      </c>
      <c r="AV25" s="97" t="s">
        <v>38</v>
      </c>
      <c r="AW25" s="98"/>
      <c r="AX25" s="98"/>
      <c r="AY25" s="98"/>
      <c r="AZ25" s="99"/>
      <c r="BA25" s="7">
        <f>DATE($AF$3,1,6)</f>
        <v>44567</v>
      </c>
    </row>
    <row r="26" spans="1:53" ht="21" customHeight="1" x14ac:dyDescent="0.25">
      <c r="A26" s="25" t="s">
        <v>37</v>
      </c>
      <c r="B26" s="24">
        <v>124</v>
      </c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44666</v>
      </c>
    </row>
    <row r="27" spans="1:53" x14ac:dyDescent="0.25">
      <c r="A27" s="22" t="s">
        <v>35</v>
      </c>
      <c r="B27" s="23">
        <v>7.5</v>
      </c>
      <c r="K27" s="154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44669</v>
      </c>
    </row>
    <row r="28" spans="1:53" x14ac:dyDescent="0.25">
      <c r="A28" s="22" t="s">
        <v>33</v>
      </c>
      <c r="B28" s="23">
        <v>22.5</v>
      </c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44682</v>
      </c>
    </row>
    <row r="29" spans="1:53" x14ac:dyDescent="0.25">
      <c r="A29" s="22" t="s">
        <v>0</v>
      </c>
      <c r="B29" s="23">
        <v>11</v>
      </c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44689</v>
      </c>
    </row>
    <row r="30" spans="1:53" x14ac:dyDescent="0.25">
      <c r="A30" s="22" t="s">
        <v>30</v>
      </c>
      <c r="B30" s="23">
        <v>0</v>
      </c>
      <c r="K30" s="154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44747</v>
      </c>
    </row>
    <row r="31" spans="1:53" x14ac:dyDescent="0.25">
      <c r="A31" s="22" t="s">
        <v>28</v>
      </c>
      <c r="B31" s="23">
        <v>0</v>
      </c>
      <c r="K31" s="154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6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44802</v>
      </c>
    </row>
    <row r="32" spans="1:53" x14ac:dyDescent="0.25">
      <c r="A32" s="22" t="s">
        <v>26</v>
      </c>
      <c r="B32" s="92">
        <v>0</v>
      </c>
      <c r="K32" s="154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6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44805</v>
      </c>
    </row>
    <row r="33" spans="1:53" ht="15.75" thickBot="1" x14ac:dyDescent="0.3">
      <c r="A33" s="21" t="s">
        <v>23</v>
      </c>
      <c r="B33" s="93">
        <v>0</v>
      </c>
      <c r="K33" s="154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6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54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6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44866</v>
      </c>
    </row>
    <row r="35" spans="1:53" ht="21" customHeight="1" x14ac:dyDescent="0.25">
      <c r="A35" s="18" t="s">
        <v>1</v>
      </c>
      <c r="B35" s="53">
        <v>44928</v>
      </c>
      <c r="K35" s="154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6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57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44920</v>
      </c>
    </row>
    <row r="38" spans="1:53" ht="100.5" customHeight="1" thickBot="1" x14ac:dyDescent="0.3">
      <c r="A38" s="11" t="s">
        <v>10</v>
      </c>
      <c r="B38" s="95" t="s">
        <v>9</v>
      </c>
      <c r="C38" s="95"/>
      <c r="D38" s="95"/>
      <c r="E38" s="96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44921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</mergeCells>
  <conditionalFormatting sqref="C17:AG17">
    <cfRule type="cellIs" dxfId="25" priority="44" operator="greaterThan">
      <formula>12</formula>
    </cfRule>
  </conditionalFormatting>
  <conditionalFormatting sqref="C23:AG23 AH20:AH21">
    <cfRule type="cellIs" dxfId="24" priority="43" operator="greaterThan">
      <formula>12</formula>
    </cfRule>
  </conditionalFormatting>
  <conditionalFormatting sqref="C5:AG6">
    <cfRule type="expression" dxfId="23" priority="45">
      <formula>OR(WEEKDAY(C$6,2)=6,WEEKDAY(C$6,2)=7)</formula>
    </cfRule>
    <cfRule type="expression" dxfId="22" priority="46">
      <formula>VLOOKUP(C$6,$BA$24:$BA$38,1,0)</formula>
    </cfRule>
  </conditionalFormatting>
  <conditionalFormatting sqref="C10:AG16">
    <cfRule type="expression" dxfId="21" priority="11">
      <formula>OR(WEEKDAY(C$6,2)=6,WEEKDAY(C$6,2)=7)</formula>
    </cfRule>
    <cfRule type="expression" dxfId="20" priority="12">
      <formula>VLOOKUP(C$6,$BA$24:$BA$38,1,0)</formula>
    </cfRule>
  </conditionalFormatting>
  <conditionalFormatting sqref="C18:AG19">
    <cfRule type="cellIs" dxfId="13" priority="5" operator="greaterThan">
      <formula>12</formula>
    </cfRule>
  </conditionalFormatting>
  <conditionalFormatting sqref="C22:F22 H22:M22 O22:T22 V22:AG22">
    <cfRule type="cellIs" dxfId="7" priority="4" operator="greaterThan">
      <formula>12</formula>
    </cfRule>
  </conditionalFormatting>
  <conditionalFormatting sqref="G22">
    <cfRule type="cellIs" dxfId="6" priority="3" operator="greaterThan">
      <formula>12</formula>
    </cfRule>
  </conditionalFormatting>
  <conditionalFormatting sqref="N22">
    <cfRule type="cellIs" dxfId="5" priority="2" operator="greaterThan">
      <formula>12</formula>
    </cfRule>
  </conditionalFormatting>
  <conditionalFormatting sqref="U22">
    <cfRule type="cellIs" dxfId="4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C349904-C6CB-4197-B982-521D3B1FA607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60" t="s">
        <v>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/>
    </row>
    <row r="2" spans="1:12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x14ac:dyDescent="0.2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2" x14ac:dyDescent="0.2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</row>
    <row r="5" spans="1:12" x14ac:dyDescent="0.25">
      <c r="A5" s="163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5"/>
    </row>
    <row r="6" spans="1:12" x14ac:dyDescent="0.25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1:12" x14ac:dyDescent="0.25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5"/>
    </row>
    <row r="8" spans="1:12" x14ac:dyDescent="0.25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5"/>
    </row>
    <row r="9" spans="1:12" x14ac:dyDescent="0.25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</row>
    <row r="10" spans="1:12" x14ac:dyDescent="0.25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x14ac:dyDescent="0.25">
      <c r="A11" s="163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5"/>
    </row>
    <row r="12" spans="1:12" x14ac:dyDescent="0.25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5"/>
    </row>
    <row r="13" spans="1:12" x14ac:dyDescent="0.25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5"/>
    </row>
    <row r="14" spans="1:12" x14ac:dyDescent="0.25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5"/>
    </row>
    <row r="15" spans="1:12" x14ac:dyDescent="0.2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</row>
    <row r="16" spans="1:12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x14ac:dyDescent="0.2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</row>
    <row r="19" spans="1:12" x14ac:dyDescent="0.2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2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</row>
    <row r="21" spans="1:12" x14ac:dyDescent="0.2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</row>
    <row r="22" spans="1:12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</row>
    <row r="23" spans="1:12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</row>
    <row r="24" spans="1:12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</row>
    <row r="25" spans="1:12" x14ac:dyDescent="0.2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</row>
    <row r="26" spans="1:12" ht="193.5" customHeight="1" x14ac:dyDescent="0.25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8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2022-11-22T09:03:18Z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