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C-BB\POP II\Mesačné podklady\2022_12\MŠ\"/>
    </mc:Choice>
  </mc:AlternateContent>
  <xr:revisionPtr revIDLastSave="0" documentId="8_{4073CCC1-236F-4446-8E07-8FF0253F2EF5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 Pracovný výkaz školský psych." sheetId="4" r:id="rId1"/>
    <sheet name=" Pracovný výkaz špeciálny pedag" sheetId="7" r:id="rId2"/>
    <sheet name="Pracovný výkaz sociálny pedagóg" sheetId="6" r:id="rId3"/>
    <sheet name="Inštrukcie k PV" sheetId="5" r:id="rId4"/>
  </sheets>
  <definedNames>
    <definedName name="_xlnm.Print_Area" localSheetId="0">' Pracovný výkaz školský psych.'!$A$2:$AH$38</definedName>
    <definedName name="_xlnm.Print_Area" localSheetId="1">' Pracovný výkaz špeciálny pedag'!$A$2:$AH$38</definedName>
    <definedName name="_xlnm.Print_Area" localSheetId="2">'Pracovný výkaz sociálny pedagóg'!$A$2:$AH$38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38" i="7" l="1"/>
  <c r="BA37" i="7"/>
  <c r="BA36" i="7"/>
  <c r="BA35" i="7"/>
  <c r="BA34" i="7"/>
  <c r="B34" i="7"/>
  <c r="BA33" i="7"/>
  <c r="BA32" i="7"/>
  <c r="BA31" i="7"/>
  <c r="BA30" i="7"/>
  <c r="BA29" i="7"/>
  <c r="BA28" i="7"/>
  <c r="BA27" i="7"/>
  <c r="BA26" i="7" s="1"/>
  <c r="BA25" i="7"/>
  <c r="BA24" i="7"/>
  <c r="AU24" i="7"/>
  <c r="Y6" i="7" s="1"/>
  <c r="AG20" i="7"/>
  <c r="AG21" i="7" s="1"/>
  <c r="AF20" i="7"/>
  <c r="AF21" i="7" s="1"/>
  <c r="AE20" i="7"/>
  <c r="AE21" i="7" s="1"/>
  <c r="AD20" i="7"/>
  <c r="AD21" i="7" s="1"/>
  <c r="AC20" i="7"/>
  <c r="AC21" i="7" s="1"/>
  <c r="AB20" i="7"/>
  <c r="AB21" i="7" s="1"/>
  <c r="AA20" i="7"/>
  <c r="AA21" i="7" s="1"/>
  <c r="Z20" i="7"/>
  <c r="Z21" i="7" s="1"/>
  <c r="Y20" i="7"/>
  <c r="Y21" i="7" s="1"/>
  <c r="X20" i="7"/>
  <c r="X21" i="7" s="1"/>
  <c r="W20" i="7"/>
  <c r="W21" i="7" s="1"/>
  <c r="V20" i="7"/>
  <c r="V21" i="7" s="1"/>
  <c r="U20" i="7"/>
  <c r="U21" i="7" s="1"/>
  <c r="T20" i="7"/>
  <c r="T21" i="7" s="1"/>
  <c r="S20" i="7"/>
  <c r="S21" i="7" s="1"/>
  <c r="R20" i="7"/>
  <c r="R21" i="7" s="1"/>
  <c r="Q20" i="7"/>
  <c r="Q21" i="7" s="1"/>
  <c r="P20" i="7"/>
  <c r="P21" i="7" s="1"/>
  <c r="O20" i="7"/>
  <c r="O21" i="7" s="1"/>
  <c r="N20" i="7"/>
  <c r="N21" i="7" s="1"/>
  <c r="M20" i="7"/>
  <c r="M21" i="7" s="1"/>
  <c r="L20" i="7"/>
  <c r="L21" i="7" s="1"/>
  <c r="K20" i="7"/>
  <c r="K21" i="7" s="1"/>
  <c r="J20" i="7"/>
  <c r="J21" i="7" s="1"/>
  <c r="I20" i="7"/>
  <c r="I21" i="7" s="1"/>
  <c r="H20" i="7"/>
  <c r="H21" i="7" s="1"/>
  <c r="G20" i="7"/>
  <c r="G21" i="7" s="1"/>
  <c r="F20" i="7"/>
  <c r="F21" i="7" s="1"/>
  <c r="E20" i="7"/>
  <c r="E21" i="7" s="1"/>
  <c r="D20" i="7"/>
  <c r="D21" i="7" s="1"/>
  <c r="C20" i="7"/>
  <c r="C21" i="7" s="1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H16" i="7"/>
  <c r="AH15" i="7"/>
  <c r="AH13" i="7"/>
  <c r="AH11" i="7"/>
  <c r="AH10" i="7"/>
  <c r="BA38" i="6"/>
  <c r="BA37" i="6"/>
  <c r="BA36" i="6"/>
  <c r="BA35" i="6"/>
  <c r="BA34" i="6"/>
  <c r="B34" i="6"/>
  <c r="BA33" i="6"/>
  <c r="BA32" i="6"/>
  <c r="BA31" i="6"/>
  <c r="BA30" i="6"/>
  <c r="BA29" i="6"/>
  <c r="BA28" i="6"/>
  <c r="BA27" i="6"/>
  <c r="BA26" i="6" s="1"/>
  <c r="BA25" i="6"/>
  <c r="BA24" i="6"/>
  <c r="AU24" i="6"/>
  <c r="AD6" i="6" s="1"/>
  <c r="AG20" i="6"/>
  <c r="AG21" i="6" s="1"/>
  <c r="AF20" i="6"/>
  <c r="AF21" i="6" s="1"/>
  <c r="AE20" i="6"/>
  <c r="AE21" i="6" s="1"/>
  <c r="AD20" i="6"/>
  <c r="AD21" i="6" s="1"/>
  <c r="AC20" i="6"/>
  <c r="AC21" i="6" s="1"/>
  <c r="AB20" i="6"/>
  <c r="AB21" i="6" s="1"/>
  <c r="AA20" i="6"/>
  <c r="AA21" i="6" s="1"/>
  <c r="Z20" i="6"/>
  <c r="Z21" i="6" s="1"/>
  <c r="Y20" i="6"/>
  <c r="Y21" i="6" s="1"/>
  <c r="X20" i="6"/>
  <c r="X21" i="6" s="1"/>
  <c r="W20" i="6"/>
  <c r="W21" i="6" s="1"/>
  <c r="V20" i="6"/>
  <c r="V21" i="6" s="1"/>
  <c r="U20" i="6"/>
  <c r="U21" i="6" s="1"/>
  <c r="T20" i="6"/>
  <c r="T21" i="6" s="1"/>
  <c r="S20" i="6"/>
  <c r="S21" i="6" s="1"/>
  <c r="R20" i="6"/>
  <c r="R21" i="6" s="1"/>
  <c r="Q20" i="6"/>
  <c r="Q21" i="6" s="1"/>
  <c r="P20" i="6"/>
  <c r="P21" i="6" s="1"/>
  <c r="O20" i="6"/>
  <c r="O21" i="6" s="1"/>
  <c r="N20" i="6"/>
  <c r="N21" i="6" s="1"/>
  <c r="M20" i="6"/>
  <c r="M21" i="6" s="1"/>
  <c r="L20" i="6"/>
  <c r="L21" i="6" s="1"/>
  <c r="K20" i="6"/>
  <c r="K21" i="6" s="1"/>
  <c r="J20" i="6"/>
  <c r="J21" i="6" s="1"/>
  <c r="I20" i="6"/>
  <c r="I21" i="6" s="1"/>
  <c r="H20" i="6"/>
  <c r="H21" i="6" s="1"/>
  <c r="G20" i="6"/>
  <c r="G21" i="6" s="1"/>
  <c r="F20" i="6"/>
  <c r="F21" i="6" s="1"/>
  <c r="E20" i="6"/>
  <c r="E21" i="6" s="1"/>
  <c r="D20" i="6"/>
  <c r="D21" i="6" s="1"/>
  <c r="C20" i="6"/>
  <c r="C21" i="6" s="1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H16" i="6"/>
  <c r="AH15" i="6"/>
  <c r="AH13" i="6"/>
  <c r="AH11" i="6"/>
  <c r="AH10" i="6"/>
  <c r="AH17" i="6" l="1"/>
  <c r="I6" i="6"/>
  <c r="E6" i="6"/>
  <c r="M6" i="6"/>
  <c r="U6" i="6"/>
  <c r="AC6" i="6"/>
  <c r="F6" i="6"/>
  <c r="N6" i="6"/>
  <c r="V6" i="6"/>
  <c r="AF5" i="6"/>
  <c r="AF6" i="6" s="1"/>
  <c r="Q6" i="6"/>
  <c r="Y6" i="6"/>
  <c r="AG5" i="6"/>
  <c r="AG6" i="6" s="1"/>
  <c r="J6" i="6"/>
  <c r="R6" i="6"/>
  <c r="Z6" i="6"/>
  <c r="AH17" i="7"/>
  <c r="F6" i="7"/>
  <c r="J6" i="7"/>
  <c r="R6" i="7"/>
  <c r="Z6" i="7"/>
  <c r="AD6" i="7"/>
  <c r="C6" i="7"/>
  <c r="G6" i="7"/>
  <c r="K6" i="7"/>
  <c r="O6" i="7"/>
  <c r="S6" i="7"/>
  <c r="W6" i="7"/>
  <c r="AA6" i="7"/>
  <c r="AF5" i="7"/>
  <c r="AF6" i="7" s="1"/>
  <c r="E6" i="7"/>
  <c r="I6" i="7"/>
  <c r="M6" i="7"/>
  <c r="Q6" i="7"/>
  <c r="U6" i="7"/>
  <c r="AC6" i="7"/>
  <c r="AG5" i="7"/>
  <c r="AG6" i="7" s="1"/>
  <c r="N6" i="7"/>
  <c r="V6" i="7"/>
  <c r="AE5" i="7"/>
  <c r="AE6" i="7" s="1"/>
  <c r="D6" i="7"/>
  <c r="H6" i="7"/>
  <c r="L6" i="7"/>
  <c r="P6" i="7"/>
  <c r="T6" i="7"/>
  <c r="X6" i="7"/>
  <c r="AB6" i="7"/>
  <c r="C6" i="6"/>
  <c r="G6" i="6"/>
  <c r="K6" i="6"/>
  <c r="O6" i="6"/>
  <c r="S6" i="6"/>
  <c r="W6" i="6"/>
  <c r="AA6" i="6"/>
  <c r="AE5" i="6"/>
  <c r="AE6" i="6" s="1"/>
  <c r="D6" i="6"/>
  <c r="H6" i="6"/>
  <c r="L6" i="6"/>
  <c r="P6" i="6"/>
  <c r="T6" i="6"/>
  <c r="X6" i="6"/>
  <c r="AB6" i="6"/>
  <c r="AH11" i="4" l="1"/>
  <c r="B34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C17" i="4"/>
  <c r="AH15" i="4"/>
  <c r="AH13" i="4"/>
  <c r="AH16" i="4"/>
  <c r="AH10" i="4"/>
  <c r="C20" i="4"/>
  <c r="C21" i="4" s="1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U24" i="4"/>
  <c r="S6" i="4" s="1"/>
  <c r="BA24" i="4"/>
  <c r="BA25" i="4"/>
  <c r="BA27" i="4"/>
  <c r="BA26" i="4" s="1"/>
  <c r="BA28" i="4"/>
  <c r="BA29" i="4"/>
  <c r="BA30" i="4"/>
  <c r="BA31" i="4"/>
  <c r="BA32" i="4"/>
  <c r="BA33" i="4"/>
  <c r="BA34" i="4"/>
  <c r="BA35" i="4"/>
  <c r="BA36" i="4"/>
  <c r="BA37" i="4"/>
  <c r="BA38" i="4"/>
  <c r="AH17" i="4" l="1"/>
  <c r="AE5" i="4"/>
  <c r="AE6" i="4" s="1"/>
  <c r="Z6" i="4"/>
  <c r="I6" i="4"/>
  <c r="N6" i="4"/>
  <c r="J6" i="4"/>
  <c r="C6" i="4"/>
  <c r="Y6" i="4"/>
  <c r="P6" i="4"/>
  <c r="R6" i="4"/>
  <c r="W6" i="4"/>
  <c r="M6" i="4"/>
  <c r="F6" i="4"/>
  <c r="H6" i="4"/>
  <c r="AG5" i="4"/>
  <c r="AG6" i="4" s="1"/>
  <c r="AF5" i="4"/>
  <c r="AF6" i="4" s="1"/>
  <c r="O6" i="4"/>
  <c r="E6" i="4"/>
  <c r="AC6" i="4"/>
  <c r="L6" i="4"/>
  <c r="U6" i="4"/>
  <c r="K6" i="4"/>
  <c r="AA6" i="4"/>
  <c r="T6" i="4"/>
  <c r="X6" i="4"/>
  <c r="D6" i="4"/>
  <c r="Q6" i="4"/>
  <c r="AB6" i="4"/>
  <c r="AD6" i="4"/>
  <c r="V6" i="4"/>
  <c r="G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8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A15" authorId="1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 xr:uid="{00000000-0006-0000-0000-000007000000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 xr:uid="{00000000-0006-0000-0000-000009000000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8" authorId="0" shapeId="0" xr:uid="{08DFB30F-5801-41D6-8AC6-3AF38CB644D1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 xr:uid="{00068920-6ECF-469D-AB7C-AD13B6044E27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3" authorId="0" shapeId="0" xr:uid="{7BB809AA-3331-484B-AE37-DD2193BF2410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A15" authorId="1" shapeId="0" xr:uid="{45ACFDAE-556A-47DB-91F8-001687CEE9FF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 xr:uid="{12DA2F96-E8FB-416E-A977-A6469801F14C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 xr:uid="{7A4DFD6F-D366-46BF-9F75-38B1E7DC163F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 xr:uid="{53A6165B-6B19-4C92-9629-D3D5FD86A65F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 xr:uid="{86A86CBA-3DD8-40EF-813D-9DB8E448B7E0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 xr:uid="{F9C76CFD-FCA9-49E1-A474-F8B78144762F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8" authorId="0" shapeId="0" xr:uid="{0A3EC4A8-1CC8-4802-9E15-1EB4D999A5BA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 xr:uid="{7B29FF58-81F8-419A-8A5A-EC7A0A321718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3" authorId="0" shapeId="0" xr:uid="{D5418AA2-B539-448C-8856-F7896795E40B}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A15" authorId="1" shapeId="0" xr:uid="{60BFD37B-CD63-473C-A2B9-4A3046E16F2E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 xr:uid="{2EF6AE45-C4CC-48AE-BA52-29863603698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 xr:uid="{C3738F78-552C-47BF-8E76-18D10B9C89C4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 xr:uid="{460D34CB-ED20-42AF-A64E-BDECBB092CF2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 xr:uid="{445456D9-3919-4EC9-9DA0-781DF6F0446D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 xr:uid="{C708FB8C-DBFA-436C-AC48-B0DCDFC513A6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<sst xmlns="http://schemas.openxmlformats.org/spreadsheetml/2006/main" count="235" uniqueCount="77">
  <si>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</si>
  <si>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</si>
  <si>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</si>
  <si>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</si>
  <si>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</si>
  <si>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</si>
  <si>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</si>
  <si>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</si>
  <si>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</si>
  <si>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</si>
  <si>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</si>
  <si>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</si>
  <si>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</si>
  <si>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</si>
  <si>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</si>
  <si>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</si>
  <si>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</si>
  <si>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</si>
  <si>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</si>
  <si>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</si>
  <si>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</si>
  <si>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</si>
  <si>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</si>
  <si>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</si>
  <si>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</si>
  <si>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</si>
  <si>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</si>
  <si>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</si>
  <si>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</si>
  <si>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</si>
  <si>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</si>
  <si>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</si>
  <si>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</si>
  <si>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</si>
  <si>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</si>
  <si>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</si>
  <si>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</si>
  <si>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</si>
  <si>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</si>
  <si>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</si>
  <si>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</si>
  <si>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</si>
  <si>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</si>
  <si>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</si>
  <si>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</si>
  <si>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</si>
  <si>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</si>
  <si>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</si>
  <si>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</si>
  <si>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</si>
  <si>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</si>
  <si>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</si>
  <si>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</si>
  <si>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</si>
  <si>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</si>
  <si>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</si>
  <si>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</si>
  <si>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</si>
  <si>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</si>
  <si>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</si>
  <si>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</si>
  <si>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</si>
  <si>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</si>
  <si>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</si>
  <si>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r>
      <rPr>
        <b/>
        <sz val="8"/>
        <rFont val="Verdana"/>
        <family val="2"/>
        <charset val="238"/>
      </rPr>
      <t xml:space="preserve">1. „Meno osoby" - </t>
    </r>
    <r>
      <rPr>
        <sz val="8"/>
        <rFont val="Verdana"/>
        <family val="2"/>
        <charset val="238"/>
      </rPr>
      <t xml:space="preserve">uviesť meno a priezvisko fyzickej osoby, ktorá predmetnú činnosť vykonala (v tvare: titul pred menom, meno a priezvisko, titul za menom.
</t>
    </r>
    <r>
      <rPr>
        <b/>
        <sz val="8"/>
        <rFont val="Verdana"/>
        <family val="2"/>
        <charset val="238"/>
      </rPr>
      <t xml:space="preserve">2. „Mesiac" - </t>
    </r>
    <r>
      <rPr>
        <sz val="8"/>
        <rFont val="Verdana"/>
        <family val="2"/>
        <charset val="238"/>
      </rPr>
      <t xml:space="preserve">vybrať mesiac v ktorom boli predmetné činnosti vykonané.
</t>
    </r>
    <r>
      <rPr>
        <b/>
        <sz val="8"/>
        <rFont val="Verdana"/>
        <family val="2"/>
        <charset val="238"/>
      </rPr>
      <t xml:space="preserve">3. „Rok" </t>
    </r>
    <r>
      <rPr>
        <sz val="8"/>
        <rFont val="Verdana"/>
        <family val="2"/>
        <charset val="238"/>
      </rPr>
      <t xml:space="preserve">- vybrať rok v ktorom boli predmetné činnosti vykonané.
</t>
    </r>
    <r>
      <rPr>
        <b/>
        <sz val="8"/>
        <rFont val="Verdana"/>
        <family val="2"/>
        <charset val="238"/>
      </rPr>
      <t xml:space="preserve">4. „Deň“ </t>
    </r>
    <r>
      <rPr>
        <sz val="8"/>
        <rFont val="Verdana"/>
        <family val="2"/>
        <charset val="238"/>
      </rPr>
      <t xml:space="preserve">– preddefinované (červná výplň bunky - sviatok, žltá výplň bunky - víkend).
</t>
    </r>
    <r>
      <rPr>
        <b/>
        <sz val="8"/>
        <rFont val="Verdana"/>
        <family val="2"/>
        <charset val="238"/>
      </rPr>
      <t>5. „Názov príjímateľa"</t>
    </r>
    <r>
      <rPr>
        <sz val="8"/>
        <rFont val="Verdana"/>
        <family val="2"/>
        <charset val="238"/>
      </rPr>
      <t xml:space="preserve"> - uviesť názov Prijímateľa/Partnera (zamestnávateľa), s ktorým má daná osoba uzatvorený daný právny vzťah </t>
    </r>
    <r>
      <rPr>
        <sz val="8"/>
        <color theme="1"/>
        <rFont val="Verdana"/>
        <family val="2"/>
        <charset val="238"/>
      </rPr>
      <t>a za ktorého sa predkladajú výdavky v rámci ŽoP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>6. "Kód projektu ITMS2014+:"</t>
    </r>
    <r>
      <rPr>
        <sz val="8"/>
        <rFont val="Verdana"/>
        <family val="2"/>
        <charset val="238"/>
      </rPr>
      <t xml:space="preserve"> - uviesť kód ITMS2014+ príslušného projektu, v rámci ktorého boli  predmetné činnosti na danej pozícii vykonané.   
</t>
    </r>
    <r>
      <rPr>
        <b/>
        <sz val="8"/>
        <rFont val="Verdana"/>
        <family val="2"/>
        <charset val="238"/>
      </rPr>
      <t>7. "p.č. položky rozpočtu - práca na PP"</t>
    </r>
    <r>
      <rPr>
        <sz val="8"/>
        <rFont val="Verdana"/>
        <family val="2"/>
        <charset val="238"/>
      </rPr>
      <t xml:space="preserve"> - uviesť číslo a názov položky rozpočtu projektu zodpovedajúce danej pracovnej pozícii pri pracovnej zmluve - v prípade potreby je možné doplniť riadky pre pridanie položiek rozpočtu
</t>
    </r>
    <r>
      <rPr>
        <b/>
        <sz val="8"/>
        <rFont val="Verdana"/>
        <family val="2"/>
        <charset val="238"/>
      </rPr>
      <t xml:space="preserve">8. "p.č. položky rozpočtu - práca mimo PP (DoVP/DoPČ)" -  </t>
    </r>
    <r>
      <rPr>
        <sz val="8"/>
        <rFont val="Verdana"/>
        <family val="2"/>
        <charset val="238"/>
      </rPr>
      <t xml:space="preserve">uviesť číslo a názov položky rozpočtu projektu zodpovedajúce danej pracovnej pozícii pri dohode o vykonaní práce/dohode o pracovnej činnosti - v prípade potreby je možné doplniť riadky pre pridanie položiek rozpočtu
</t>
    </r>
    <r>
      <rPr>
        <sz val="8"/>
        <color theme="1"/>
        <rFont val="Verdana"/>
        <family val="2"/>
        <charset val="238"/>
      </rPr>
      <t>9. "</t>
    </r>
    <r>
      <rPr>
        <b/>
        <sz val="8"/>
        <color theme="1"/>
        <rFont val="Verdana"/>
        <family val="2"/>
        <charset val="238"/>
      </rPr>
      <t xml:space="preserve">Pracovné pomery mimo EŠIF v rámci zamestnávateľa za ktorého sa nárokujú výdavky" </t>
    </r>
    <r>
      <rPr>
        <sz val="8"/>
        <color theme="1"/>
        <rFont val="Verdana"/>
        <family val="2"/>
        <charset val="238"/>
      </rPr>
      <t>- uviesť názov pozície vykonávanej mimo projektov EŠIF za zamestnávavateľ uvedeného v riadku 7</t>
    </r>
    <r>
      <rPr>
        <b/>
        <sz val="8"/>
        <color theme="1"/>
        <rFont val="Verdana"/>
        <family val="2"/>
        <charset val="238"/>
      </rPr>
      <t xml:space="preserve">
10. Pracovné pomery u iných zamestnávateľov v rámci projektov EŠIF" </t>
    </r>
    <r>
      <rPr>
        <sz val="8"/>
        <color theme="1"/>
        <rFont val="Verdana"/>
        <family val="2"/>
        <charset val="238"/>
      </rPr>
      <t>- uviesť názov pozície u iných zamestnávateľov v rámci projektov EŠIF</t>
    </r>
    <r>
      <rPr>
        <b/>
        <sz val="8"/>
        <color theme="1"/>
        <rFont val="Verdana"/>
        <family val="2"/>
        <charset val="238"/>
      </rPr>
      <t xml:space="preserve">
11. Pracovné pomery u iných zamestnávateľov mimo EŠIF - </t>
    </r>
    <r>
      <rPr>
        <sz val="8"/>
        <color theme="1"/>
        <rFont val="Verdana"/>
        <family val="2"/>
        <charset val="238"/>
      </rPr>
      <t>uvádza sa počet hodín za pracovné pomery u iných zamestnávateľov mimo projektov EŠIF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 xml:space="preserve">12 . "∑ odpracovaných hodín" - </t>
    </r>
    <r>
      <rPr>
        <sz val="8"/>
        <rFont val="Verdana"/>
        <family val="2"/>
        <charset val="238"/>
      </rPr>
      <t xml:space="preserve">súčet reálne odpracovaných hodín.
</t>
    </r>
    <r>
      <rPr>
        <b/>
        <sz val="8"/>
        <rFont val="Verdana"/>
        <family val="2"/>
        <charset val="238"/>
      </rPr>
      <t xml:space="preserve">13. "Začiatok pracovnej  činnosti (HH:MM)" - </t>
    </r>
    <r>
      <rPr>
        <sz val="8"/>
        <rFont val="Verdana"/>
        <family val="2"/>
        <charset val="238"/>
      </rPr>
      <t xml:space="preserve">uviesť začiatok vykonávaných pracovných činností
</t>
    </r>
    <r>
      <rPr>
        <b/>
        <sz val="8"/>
        <rFont val="Verdana"/>
        <family val="2"/>
        <charset val="238"/>
      </rPr>
      <t xml:space="preserve">14. "Ukončenie pracovnej činnosti (HH:MM)" </t>
    </r>
    <r>
      <rPr>
        <sz val="8"/>
        <rFont val="Verdana"/>
        <family val="2"/>
        <charset val="238"/>
      </rPr>
      <t>- uviesť koniec vykonávaných pracovných čínností</t>
    </r>
    <r>
      <rPr>
        <b/>
        <sz val="8"/>
        <rFont val="Verdana"/>
        <family val="2"/>
        <charset val="238"/>
      </rPr>
      <t xml:space="preserve">
15. "Maximálny počet hodín (HH:MM)"</t>
    </r>
    <r>
      <rPr>
        <sz val="8"/>
        <rFont val="Verdana"/>
        <family val="2"/>
        <charset val="238"/>
      </rPr>
      <t xml:space="preserve"> - automatický výpočet maximálneho počtu hodín za daný pracovný deň podľa vyplnených odpracovaných hodín
</t>
    </r>
    <r>
      <rPr>
        <b/>
        <sz val="8"/>
        <rFont val="Verdana"/>
        <family val="2"/>
        <charset val="238"/>
      </rPr>
      <t xml:space="preserve">16. Prepočet max. počtu hodín - </t>
    </r>
    <r>
      <rPr>
        <sz val="8"/>
        <rFont val="Verdana"/>
        <family val="2"/>
        <charset val="238"/>
      </rPr>
      <t xml:space="preserve">automatický prepočet hodnoty na desiatkový formát čísla
</t>
    </r>
    <r>
      <rPr>
        <b/>
        <sz val="8"/>
        <rFont val="Verdana"/>
        <family val="2"/>
        <charset val="238"/>
      </rPr>
      <t>17. Neprítomnosti (dovolenky, lekár, PN a pod.)</t>
    </r>
    <r>
      <rPr>
        <sz val="8"/>
        <rFont val="Verdana"/>
        <family val="2"/>
        <charset val="238"/>
      </rPr>
      <t xml:space="preserve"> - uvedie sa typ neprítomnosti (napr. D=dovolenka, L=lekár, SLC=služobná cesta a pod.). Doplní sa potrebný počet riadkov a identifikujú sa pozície v súlade s počtom pozicí uvedených v riadkoch 9 - 16 (vid. príklad C).  Hodiny za jednotivé neprítomnosti sa uvádzajú v tomto riadku, nie v rámci prehľadu odpracovaných hodín v riadkoch 9 - 16.
</t>
    </r>
    <r>
      <rPr>
        <b/>
        <i/>
        <sz val="8"/>
        <rFont val="Verdana"/>
        <family val="2"/>
        <charset val="238"/>
      </rPr>
      <t xml:space="preserve">"Všeobecné informácie":
1. Pracovný výkaz sa vypracuje na každý mesiac t. j. nie je možné predložiť pracovný výkaz na viac mesiacov.
2. V prípade, ak zamestnanec vykonáva viac ako je počet preddefinovaných pracovných pozícií na jednom projekte, skopíruje príslušný riadok (10 pri PP, 11 pri DoVP/DoPČ).
3. V prípade, ak zamestnanec vykonáva prácu na viacerých projektoch EŠIF, skopíruje riadky 10, 11 resp. 15.
3a. v prípade, ak zamestnanec vykonáva pracovné činnosti mimo projektov EŠIF, vypĺňa riadky 13, resp. 16 v závislosti od zamestnávateľa  
4. Vypĺňajú sa len políčka s bielym podkladom a  zeleným podkladom. Políčka so šedým podkladom sú prednastavené, zásah do nich spôsobí nepresnosti
5. Neúplné, nepresné a nepravdivé informácie môžu mať za následok vznik neoprávnených výdavkov alebo predĺženie lehoty spracovania žiadosti o platbu.
6. V tabuľke "Počet hodín zamestnanca v danom mesiaci" sa uvádza fond pracovného času, odpracované hodiny, sviatok, dovolenka, lekár, pracovná neschopnosť, náhradené voľno, platený nadčas sa hodiny uvádzajú len na PP v súlade s výplatnou páskou (pri DoVP, resp. DoPČ sa nevypĺňa). V prípade viacerých pracovných zmlúv a viacerých výplatných pások sa údaje vyplňajú za každú výplantú pásku osobitne v samostatných stĺpcoch (vid. príklad C). 
7. Stručný popis oprávnených činností - uviesť za dané obdobie stručný popis činností pracovníka viažúcich sa najmä k výstupom projektu:
</t>
    </r>
    <r>
      <rPr>
        <b/>
        <sz val="8"/>
        <rFont val="Verdana"/>
        <family val="2"/>
        <charset val="238"/>
      </rPr>
      <t xml:space="preserve">Vykonávaná činnosť / Výstupy vykonávanej činnosti: </t>
    </r>
    <r>
      <rPr>
        <sz val="8"/>
        <rFont val="Verdana"/>
        <family val="2"/>
        <charset val="238"/>
      </rPr>
      <t xml:space="preserve">napr. príprava žiadosti o platbu č. 313011XXX201001, vypracovávanie výročnej monitorovacej správy č. VMS313011XXX01, realizácia prieskumu trhu zákazky s názvom "Názov zákazky", príprava miestností pre podujatie "Názov podujatia". Popis pracovných činností nesmie byť všeobecného charakteru, ale musí byť naviazaný na konkrétnu aktivitu, alebo výstup aktivity. V prípade ak zamestnanec vykonáva činností pre projekt v rámci viacerých pozícií, popise vykonávanú činnosť pre každú pozíciu zvlášť. </t>
    </r>
    <r>
      <rPr>
        <b/>
        <sz val="8"/>
        <rFont val="Verdana"/>
        <family val="2"/>
        <charset val="238"/>
      </rPr>
      <t>V prípade lektorovania, pracovných stretnutí, webinároch a workshopch uviesť dátum konania.</t>
    </r>
    <r>
      <rPr>
        <b/>
        <i/>
        <sz val="8"/>
        <rFont val="Verdana"/>
        <family val="2"/>
        <charset val="238"/>
      </rPr>
      <t xml:space="preserve">
</t>
    </r>
  </si>
  <si>
    <t>Príloha č. 3</t>
  </si>
  <si>
    <t xml:space="preserve">312011AQI4 </t>
  </si>
  <si>
    <t>D</t>
  </si>
  <si>
    <t>L</t>
  </si>
  <si>
    <t>učiteľka v ZŠ</t>
  </si>
  <si>
    <r>
      <rPr>
        <b/>
        <sz val="8"/>
        <color rgb="FFFF0000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sz val="8"/>
        <color indexed="10"/>
        <rFont val="Calibri"/>
        <family val="2"/>
        <charset val="238"/>
      </rPr>
      <t xml:space="preserve">
Vykonávaná činnosť / Výstupy vykonávanej činnosti: školský psychológ - vyber z možností (ostatné vymažte!!!), činnosti je možné preformulovať v súlade s náplňou práce v pracovnej zmluve, obsah pracovných činností musí byť totožný aj s  popisom pracovných činností v štvrťročnej  správe
. výkon odborných činností v rámci orientačnej psychologickej diagnostiky, individuálneho, skupinového alebo hromadného psychologického poradenstva, psychoterapie, prevencie a intervencie k deťom a žiakom s osobitným zreteľom na proces výchovy a vzdelávania  v ZŠ a materských školách vo svojej územnej pôsobnosti,
. poskytovanie individuálnych a skupinových psychologických služieb, poradenstvo a konzultácie v procese výchovy a vzdelávania deťom, žiakom, zákonným zástupcom, inkluzívnemu tímu základnej školy, pedagogickým zamestnancom materských škôl vo svojej územnej pôsobnosti,uskutočňuje odbornú psychologickú starostlivosť žiakom s ťažkosťami v učení a v správaní, zdravotne znevýhodneným žiakom a žiakom zo sociálne znevýhodneného prostredia,
. participácia na aktivitách v rámci plánu činnosti MŠ, ZŠ, a príslušného CPPPaP,
. spolupráca s  komunitnými centrami a príslušným centrom pedagogicko psychologického poradenstva a prevencie (CPPPaP) realizuje a vyhodnocuje depistážne screeningové vyšetrenia u detí a žiakov a následne odporúča k stimulácii identifikované  oslabené oblasti dieťaťa a žiaka, 
. pomoc na vytváraní, aktualizácii, inovácii IVVP pre žiakov so ŠVVP, aplikácia v praxi,
. účasť na zápise žiakov do 1.ročníkov a metodické usmerňovanie prípadných nedostatkov, 
. odporúčanie zákonnému zástupcovi dieťaťa odborné vyšetrenie v príslušnom centre výchovného poradenstva a prevencie,
. poskytovanie individuálnej a skupinovej psychologickej starostlivosti žiakom v krízových sociálnych a životných situáciách v súvislosti s drogovou závislosťou a inými sociálno-patologickými javmi,
. spolupráca s odbornými zamestnancami centier pedagogicko-psychologického poradenstva a prevencie, príprava podkladov potrebných k vyšetreniu žiaka,
. účasť na vzdelávacej aktivite (doplňte názov a časový údaj),
. práca v segregovaných komunitách,
. spolupráca pri neformálnom vzdelávaní,
. spolupráca, podieľanie sa na vypracovaní akčného plánu/akčných plánov pre inkluzívne vzdelávanie,
. evidencia riešených prípadov v rámci individuálnej a skupinovej činnosti,
. participácia  na činnostiach súvisiacich s evalváciou projektu
</t>
    </r>
  </si>
  <si>
    <t>4.6.2. Inkluzívny tím (školský psychológ, školský špeciálny pedagóg, sociálny pedagóg) v MŠ/ZŠ/SŠ</t>
  </si>
  <si>
    <r>
      <rPr>
        <b/>
        <sz val="8"/>
        <color rgb="FFFF0000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sz val="8"/>
        <color indexed="10"/>
        <rFont val="Calibri"/>
        <family val="2"/>
        <charset val="238"/>
      </rPr>
      <t xml:space="preserve">
Vykonávaná činnosť / Výstupy vykonávanej činnosti: školský špeciálny pedagóg - vyber z možností (ostatné vymažte!!!), činnosti je možné preformulovať v súlade s náplňou práce v pracovnej zmluve, obsah pracovných činností musí byť totožný aj s  popisom pracovných činností v štvrťročnej  správe
. výkon odborných činností v rámci špeciálnopedagogickej diagnostiky, individuálneho, skupinového alebo hromadného poradenstva a intervencie deťom a žiakom s mentálnym 
postihnutím, sluchovým postihnutím, zrakovým postihnutím, telesným postihnutím, s narušenou komunikačnou schopnosťou, autizmom alebo ďalšími pervazívnymi vývinovými 
poruchami, viacnásobným postihnutím, chorým alebo zdravotne oslabeným, s vývinovými  poruchami a odborné činnosti spojené s reedukáciou porúch správania (vyberte relevantné) . poskytovanie špeciálnopedagogického poradenstva a konzultácie zákonným zástupcom detí alebo žiakov a pedagogickým zamestnancom škôl a školských zariadení,
. poskytovanie individuálnych a skupinových špeciálno-pedagogických služieb, poradenstvo a konzultácie v procese výchovy a vzdelávania deťom, žiakom, rodičom a pedagogickým zamestnancom, 
. odborná špeciálno-pedagogickú starostlivosť žiakom s ťažkosťami v učení a v správaní, zdravotne znevýhodneným žiakom, žiakom zo sociálne znevýhodneného prostredia,
. realizácia a vyhodnotenie depistážne screeningového vyšetrenia u detí predškolského veku,
. realizácia individuálnej a skupinovej špeciálno-pedagogickej screeningovej diagnostiky u žiakov s ťažkosťami v učení a v správaní, 
. kompletizácia dokumentácie individuálne začlenených žiakov a dohliada na používanie kompenzačných pomôcok odporúčaných zariadeniami výchovného poradenstva a prevencie,
. realizácia reedukácie so žiakmi s ťažkosťami v učení, zvlášť so žiakmi s vývinovými poruchami učenia,
. účasť na zápise žiakov do 1.ročníkov a metodicky usmerňuje prípadné nedostatky, upozorňuje na integráciu zdravotne oslabených žiakov a ich dokumentáciu a následne odporúča zákonnému zástupcovi dieťaťa odborné vyšetrenie v príslušnom centre výchovného poradenstva a prevencie,
. aktívna spolupráca s odbornými zamestnancami centier výchovného poradenstva a prevencie a pripravuje podklady potrebné k vyšetreniu žiaka MŠ, ZŠ, v ktorej pôsobí,
. účať na vzdelávacej aktivite (doplňte názov vzdelávania, čas realizácie),
. práca v segregovaných komunitách,
. spolupráca pri neformálnom vzdelávaní,
. spolupráca, podieľanie sa na vypracovaní akčného plánu/akčných plánov pre inkluzívne vzdelávanie,
.  evidencia riešených prípadov v rámci individuálnej a skupinovej činnosti</t>
    </r>
  </si>
  <si>
    <r>
      <rPr>
        <b/>
        <sz val="8"/>
        <color rgb="FFFF0000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sz val="8"/>
        <color indexed="10"/>
        <rFont val="Calibri"/>
        <family val="2"/>
        <charset val="238"/>
      </rPr>
      <t xml:space="preserve">
Vykonávaná činnosť / Výstupy vykonávanej činnosti: sociálny pedagóg - vyber z možností (ostatné vymažte!!!), činnosti je možné preformulovať v súlade s náplňou práce v pracovnej zmluve, obsah pracovných činností musí byť totožný aj s  popisom pracovných činností v štvrťročnej  správe
. výkon odborných činností v rámci prevencie, intervencie a poskytovania poradenstva najmä pre deti a žiakov ohrozených sociálno-patologickými javmi, zo sociálne znevýhodneného prostredia, drogovo závislých alebo inak znevýhodnených deťom a žiakom, ich zákonných zástupcov a pedagogických zamestnancov škôl a školských zariadení,
. výkon  odborných činností zameraných na žiakov ohrozených sociálno-patologickými javmi, zo sociálne znevýhodneného prostredia, drogovo závislých alebo inak znevýhodnených, vrátane ich zákonných zástupcov a pedagogických zamestnancov a na plnenie úloh sociálnej výchovy, podpory prosociálneho, etického správania, sociálnopedagogickej diagnostiky prostredia a vzťahov a reedukácie správania, 
. zabezpečenie  sociálneho servisu pre žiakov,
. zaznamenávanie sociálno-patologických javov v škole,
. aktivity na prevenciu sociálno-patologických javov v škole formou rôznych prednášok, rozhlasových relácií, besied a seminárov pre žiakov, zákonných zástupcov a inkluzívny tím MŠ,ZŠ, venuje sa korekcii správania žiakov s poruchami správania (disociálne, asociálne správanie), v poradenstve a reedukačných postupoch rieši problematické správanie žiakov, ako je záškoláctvo, šikanovanie, kriminalita, extrémizmus, mravné a sociálne poruchy v správaní (vyberte relevantné!),
. poskytovanie pomoci žiakom pochádzajúcim dysfunkčných a sociálne znevýhodnených rodín,
. spolupráca s miestnymi výchovno-vzdelávacími inštitúciami a inými odborníkmi: políciou, sociálnou kuratelou, psychológmi z CPPPaP atď. (vyberte relevantné!),
. spolupráca s triednymi učiteľmi a ostatnými vyučujúcimi pri preberaní vhodného prístupu k integrovaným žiakom a pri tvorbe ich individuálneho vzdelávacieho plánu,
.spolupráca s ostatnými odbornými zamestnancami školy pri zjednocovaní vplyvov na individuálne začleneného žiaka,
. vo vzťahu k rodičom poskytovanie poradenstva a individuálnej konzultácie v oblasti prevencie sociálno-patologických javov a o možných rizikách pre žiakov, 
. sprostredkúvavanie prepojenie školy s poradenskými zariadeniami a inými odbornými zariadeniami zaoberajúcimi sa starostlivosťou o deti a rodinu, psychológmi, psychiatrami a pod,
. práca na vytvorení lepšej atmosféry a klímy v triede, čím predchádza konfliktom, agresii a šikanovaniu v skupine,
. vedenie evidencie riešených prípadov v rámci individuálnej a skupinovej činnosti,
. práca v segregovaných komunitách,
. spolupráca pri neformálnom vzdelávaní,
. účať na vzdelávacej aktivite (doplňte názov vzdelávania, čas realizácie),
. spolupráca, podieľanie sa na vypracovaní akčného plánu/akčných plánov pre inkluzívne vzdelávanie,
. spolupodieľa sa na činnostiach súvisiacich s evalváciou projektu.
</t>
    </r>
  </si>
  <si>
    <t>Národný inštitút vzdelávania a mládeže</t>
  </si>
  <si>
    <t>S</t>
  </si>
  <si>
    <t>L/3,5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</si>
</sst>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indexed="8"/>
      <name val="Calibri"/>
      <family val="2"/>
      <charset val="238"/>
    </font>
    <font>
      <sz val="8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7" fillId="8" borderId="0" applyNumberFormat="0" applyBorder="0" applyAlignment="0" applyProtection="0"/>
    <xf numFmtId="0" fontId="26" fillId="0" borderId="0"/>
    <xf numFmtId="0" fontId="2" fillId="0" borderId="0"/>
    <xf numFmtId="0" fontId="3" fillId="0" borderId="0"/>
  </cellStyleXfs>
  <cellXfs count="170">
    <xf numFmtId="0" fontId="0" fillId="0" borderId="0" xfId="0"/>
    <xf numFmtId="0" fontId="26" fillId="0" borderId="0" xfId="2"/>
    <xf numFmtId="164" fontId="26" fillId="0" borderId="0" xfId="2" applyNumberFormat="1"/>
    <xf numFmtId="165" fontId="26" fillId="0" borderId="0" xfId="2" applyNumberFormat="1"/>
    <xf numFmtId="166" fontId="4" fillId="0" borderId="1" xfId="4" applyNumberFormat="1" applyFont="1" applyBorder="1"/>
    <xf numFmtId="0" fontId="4" fillId="0" borderId="1" xfId="4" applyFont="1" applyBorder="1"/>
    <xf numFmtId="14" fontId="26" fillId="0" borderId="0" xfId="2" applyNumberFormat="1"/>
    <xf numFmtId="166" fontId="4" fillId="0" borderId="2" xfId="4" applyNumberFormat="1" applyFont="1" applyBorder="1"/>
    <xf numFmtId="0" fontId="4" fillId="0" borderId="3" xfId="4" applyFont="1" applyBorder="1"/>
    <xf numFmtId="0" fontId="4" fillId="0" borderId="4" xfId="4" applyFont="1" applyBorder="1"/>
    <xf numFmtId="0" fontId="4" fillId="0" borderId="5" xfId="4" applyFont="1" applyBorder="1"/>
    <xf numFmtId="0" fontId="17" fillId="2" borderId="6" xfId="2" applyFont="1" applyFill="1" applyBorder="1" applyAlignment="1">
      <alignment horizontal="center" vertical="center" wrapText="1"/>
    </xf>
    <xf numFmtId="0" fontId="4" fillId="0" borderId="7" xfId="4" applyFont="1" applyBorder="1"/>
    <xf numFmtId="0" fontId="4" fillId="0" borderId="8" xfId="4" applyFont="1" applyBorder="1"/>
    <xf numFmtId="0" fontId="4" fillId="0" borderId="9" xfId="4" applyFont="1" applyBorder="1"/>
    <xf numFmtId="0" fontId="5" fillId="0" borderId="0" xfId="2" applyFont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167" fontId="26" fillId="3" borderId="13" xfId="2" applyNumberFormat="1" applyFill="1" applyBorder="1"/>
    <xf numFmtId="0" fontId="16" fillId="3" borderId="6" xfId="2" applyFont="1" applyFill="1" applyBorder="1"/>
    <xf numFmtId="0" fontId="6" fillId="3" borderId="11" xfId="2" applyFont="1" applyFill="1" applyBorder="1"/>
    <xf numFmtId="0" fontId="6" fillId="3" borderId="9" xfId="2" applyFont="1" applyFill="1" applyBorder="1"/>
    <xf numFmtId="4" fontId="6" fillId="0" borderId="2" xfId="2" applyNumberFormat="1" applyFont="1" applyBorder="1" applyProtection="1">
      <protection locked="0"/>
    </xf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6" fillId="4" borderId="0" xfId="2" applyNumberFormat="1" applyFill="1"/>
    <xf numFmtId="0" fontId="16" fillId="0" borderId="0" xfId="2" applyFont="1"/>
    <xf numFmtId="0" fontId="26" fillId="3" borderId="19" xfId="2" applyFill="1" applyBorder="1"/>
    <xf numFmtId="0" fontId="26" fillId="3" borderId="21" xfId="2" applyFill="1" applyBorder="1"/>
    <xf numFmtId="169" fontId="26" fillId="3" borderId="24" xfId="2" applyNumberFormat="1" applyFill="1" applyBorder="1"/>
    <xf numFmtId="169" fontId="26" fillId="3" borderId="18" xfId="2" applyNumberFormat="1" applyFill="1" applyBorder="1"/>
    <xf numFmtId="0" fontId="26" fillId="5" borderId="21" xfId="2" applyFill="1" applyBorder="1"/>
    <xf numFmtId="0" fontId="26" fillId="5" borderId="20" xfId="2" applyFill="1" applyBorder="1"/>
    <xf numFmtId="0" fontId="26" fillId="3" borderId="25" xfId="2" applyFill="1" applyBorder="1"/>
    <xf numFmtId="0" fontId="26" fillId="0" borderId="26" xfId="2" applyBorder="1"/>
    <xf numFmtId="0" fontId="2" fillId="0" borderId="0" xfId="3"/>
    <xf numFmtId="0" fontId="19" fillId="0" borderId="0" xfId="3" applyFont="1" applyAlignment="1">
      <alignment vertical="top"/>
    </xf>
    <xf numFmtId="0" fontId="20" fillId="0" borderId="0" xfId="3" applyFont="1" applyAlignment="1">
      <alignment vertical="top" wrapText="1"/>
    </xf>
    <xf numFmtId="0" fontId="21" fillId="0" borderId="0" xfId="2" applyFont="1"/>
    <xf numFmtId="4" fontId="26" fillId="0" borderId="17" xfId="2" applyNumberFormat="1" applyBorder="1"/>
    <xf numFmtId="4" fontId="26" fillId="3" borderId="17" xfId="2" applyNumberFormat="1" applyFill="1" applyBorder="1"/>
    <xf numFmtId="4" fontId="26" fillId="3" borderId="27" xfId="2" applyNumberFormat="1" applyFill="1" applyBorder="1"/>
    <xf numFmtId="4" fontId="26" fillId="6" borderId="17" xfId="2" applyNumberFormat="1" applyFill="1" applyBorder="1"/>
    <xf numFmtId="4" fontId="26" fillId="3" borderId="28" xfId="2" applyNumberFormat="1" applyFill="1" applyBorder="1"/>
    <xf numFmtId="0" fontId="26" fillId="3" borderId="29" xfId="2" applyFill="1" applyBorder="1"/>
    <xf numFmtId="0" fontId="26" fillId="3" borderId="24" xfId="2" applyFill="1" applyBorder="1"/>
    <xf numFmtId="4" fontId="26" fillId="0" borderId="7" xfId="2" applyNumberFormat="1" applyBorder="1"/>
    <xf numFmtId="4" fontId="26" fillId="0" borderId="27" xfId="2" applyNumberFormat="1" applyBorder="1"/>
    <xf numFmtId="4" fontId="26" fillId="3" borderId="30" xfId="2" applyNumberFormat="1" applyFill="1" applyBorder="1"/>
    <xf numFmtId="4" fontId="26" fillId="3" borderId="25" xfId="2" applyNumberFormat="1" applyFill="1" applyBorder="1"/>
    <xf numFmtId="168" fontId="18" fillId="6" borderId="17" xfId="2" applyNumberFormat="1" applyFont="1" applyFill="1" applyBorder="1"/>
    <xf numFmtId="168" fontId="26" fillId="4" borderId="17" xfId="2" applyNumberForma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8" fillId="9" borderId="17" xfId="2" applyNumberFormat="1" applyFont="1" applyFill="1" applyBorder="1"/>
    <xf numFmtId="0" fontId="26" fillId="11" borderId="17" xfId="2" applyFill="1" applyBorder="1"/>
    <xf numFmtId="4" fontId="26" fillId="11" borderId="7" xfId="2" applyNumberFormat="1" applyFill="1" applyBorder="1"/>
    <xf numFmtId="4" fontId="26" fillId="11" borderId="27" xfId="2" applyNumberFormat="1" applyFill="1" applyBorder="1"/>
    <xf numFmtId="4" fontId="26" fillId="11" borderId="17" xfId="2" applyNumberFormat="1" applyFill="1" applyBorder="1"/>
    <xf numFmtId="4" fontId="26" fillId="10" borderId="7" xfId="2" applyNumberFormat="1" applyFill="1" applyBorder="1"/>
    <xf numFmtId="4" fontId="26" fillId="10" borderId="27" xfId="2" applyNumberFormat="1" applyFill="1" applyBorder="1"/>
    <xf numFmtId="4" fontId="26" fillId="10" borderId="17" xfId="2" applyNumberFormat="1" applyFill="1" applyBorder="1"/>
    <xf numFmtId="0" fontId="18" fillId="5" borderId="12" xfId="2" applyFont="1" applyFill="1" applyBorder="1" applyAlignment="1">
      <alignment wrapText="1"/>
    </xf>
    <xf numFmtId="0" fontId="8" fillId="0" borderId="46" xfId="2" applyFont="1" applyBorder="1"/>
    <xf numFmtId="0" fontId="8" fillId="5" borderId="47" xfId="2" applyFont="1" applyFill="1" applyBorder="1" applyAlignment="1">
      <alignment wrapText="1"/>
    </xf>
    <xf numFmtId="0" fontId="18" fillId="5" borderId="11" xfId="2" applyFont="1" applyFill="1" applyBorder="1" applyAlignment="1">
      <alignment wrapText="1"/>
    </xf>
    <xf numFmtId="0" fontId="26" fillId="11" borderId="7" xfId="2" applyFill="1" applyBorder="1"/>
    <xf numFmtId="0" fontId="18" fillId="5" borderId="20" xfId="2" applyFont="1" applyFill="1" applyBorder="1" applyAlignment="1">
      <alignment wrapText="1"/>
    </xf>
    <xf numFmtId="0" fontId="8" fillId="0" borderId="34" xfId="2" applyFont="1" applyBorder="1"/>
    <xf numFmtId="0" fontId="22" fillId="7" borderId="28" xfId="2" applyFont="1" applyFill="1" applyBorder="1"/>
    <xf numFmtId="14" fontId="22" fillId="0" borderId="49" xfId="2" applyNumberFormat="1" applyFont="1" applyBorder="1" applyAlignment="1">
      <alignment wrapText="1"/>
    </xf>
    <xf numFmtId="0" fontId="8" fillId="5" borderId="30" xfId="2" applyFont="1" applyFill="1" applyBorder="1" applyAlignment="1">
      <alignment wrapText="1"/>
    </xf>
    <xf numFmtId="4" fontId="26" fillId="0" borderId="41" xfId="2" applyNumberFormat="1" applyBorder="1"/>
    <xf numFmtId="0" fontId="8" fillId="10" borderId="47" xfId="2" applyFont="1" applyFill="1" applyBorder="1" applyAlignment="1">
      <alignment wrapText="1"/>
    </xf>
    <xf numFmtId="0" fontId="22" fillId="0" borderId="48" xfId="2" applyFont="1" applyBorder="1"/>
    <xf numFmtId="0" fontId="26" fillId="5" borderId="50" xfId="2" applyFill="1" applyBorder="1"/>
    <xf numFmtId="169" fontId="26" fillId="3" borderId="0" xfId="2" applyNumberFormat="1" applyFill="1"/>
    <xf numFmtId="0" fontId="26" fillId="3" borderId="50" xfId="2" applyFill="1" applyBorder="1"/>
    <xf numFmtId="0" fontId="26" fillId="11" borderId="36" xfId="2" applyFill="1" applyBorder="1"/>
    <xf numFmtId="0" fontId="26" fillId="3" borderId="42" xfId="2" applyFill="1" applyBorder="1"/>
    <xf numFmtId="4" fontId="26" fillId="0" borderId="36" xfId="2" applyNumberFormat="1" applyBorder="1"/>
    <xf numFmtId="4" fontId="26" fillId="10" borderId="36" xfId="2" applyNumberFormat="1" applyFill="1" applyBorder="1"/>
    <xf numFmtId="4" fontId="26" fillId="0" borderId="39" xfId="2" applyNumberFormat="1" applyBorder="1"/>
    <xf numFmtId="0" fontId="26" fillId="3" borderId="37" xfId="2" applyFill="1" applyBorder="1"/>
    <xf numFmtId="0" fontId="26" fillId="3" borderId="51" xfId="2" applyFill="1" applyBorder="1"/>
    <xf numFmtId="4" fontId="26" fillId="3" borderId="52" xfId="2" applyNumberFormat="1" applyFill="1" applyBorder="1"/>
    <xf numFmtId="4" fontId="26" fillId="3" borderId="53" xfId="2" applyNumberFormat="1" applyFill="1" applyBorder="1"/>
    <xf numFmtId="14" fontId="22" fillId="0" borderId="48" xfId="2" applyNumberFormat="1" applyFont="1" applyBorder="1" applyAlignment="1">
      <alignment wrapText="1"/>
    </xf>
    <xf numFmtId="4" fontId="26" fillId="0" borderId="47" xfId="2" applyNumberFormat="1" applyBorder="1"/>
    <xf numFmtId="168" fontId="8" fillId="4" borderId="17" xfId="2" applyNumberFormat="1" applyFont="1" applyFill="1" applyBorder="1"/>
    <xf numFmtId="168" fontId="2" fillId="4" borderId="17" xfId="2" applyNumberFormat="1" applyFont="1" applyFill="1" applyBorder="1" applyAlignment="1">
      <alignment horizontal="center"/>
    </xf>
    <xf numFmtId="0" fontId="6" fillId="0" borderId="2" xfId="2" applyFont="1" applyBorder="1"/>
    <xf numFmtId="0" fontId="6" fillId="0" borderId="14" xfId="2" applyFont="1" applyBorder="1"/>
    <xf numFmtId="0" fontId="22" fillId="10" borderId="5" xfId="2" applyFont="1" applyFill="1" applyBorder="1" applyAlignment="1">
      <alignment wrapText="1"/>
    </xf>
    <xf numFmtId="0" fontId="18" fillId="5" borderId="37" xfId="2" applyFont="1" applyFill="1" applyBorder="1" applyAlignment="1">
      <alignment horizontal="center" vertical="center" wrapText="1"/>
    </xf>
    <xf numFmtId="0" fontId="18" fillId="5" borderId="38" xfId="2" applyFont="1" applyFill="1" applyBorder="1" applyAlignment="1">
      <alignment horizontal="center" vertical="center" wrapText="1"/>
    </xf>
    <xf numFmtId="0" fontId="26" fillId="0" borderId="0" xfId="2" applyAlignment="1">
      <alignment horizontal="center" vertical="center"/>
    </xf>
    <xf numFmtId="0" fontId="27" fillId="8" borderId="31" xfId="1" applyBorder="1" applyAlignment="1"/>
    <xf numFmtId="0" fontId="26" fillId="0" borderId="31" xfId="2" applyBorder="1"/>
    <xf numFmtId="0" fontId="26" fillId="0" borderId="32" xfId="2" applyBorder="1"/>
    <xf numFmtId="0" fontId="27" fillId="8" borderId="6" xfId="1" applyNumberFormat="1" applyBorder="1" applyAlignment="1">
      <alignment horizontal="left"/>
    </xf>
    <xf numFmtId="0" fontId="26" fillId="0" borderId="31" xfId="2" applyBorder="1" applyAlignment="1">
      <alignment horizontal="left"/>
    </xf>
    <xf numFmtId="0" fontId="26" fillId="0" borderId="32" xfId="2" applyBorder="1" applyAlignment="1">
      <alignment horizontal="left"/>
    </xf>
    <xf numFmtId="0" fontId="24" fillId="8" borderId="6" xfId="1" applyFont="1" applyBorder="1" applyAlignment="1">
      <alignment horizontal="center"/>
    </xf>
    <xf numFmtId="0" fontId="26" fillId="0" borderId="31" xfId="2" applyBorder="1" applyAlignment="1">
      <alignment horizontal="center"/>
    </xf>
    <xf numFmtId="0" fontId="26" fillId="0" borderId="32" xfId="2" applyBorder="1" applyAlignment="1">
      <alignment horizontal="center"/>
    </xf>
    <xf numFmtId="49" fontId="27" fillId="8" borderId="6" xfId="1" applyNumberFormat="1" applyBorder="1" applyAlignment="1">
      <alignment horizontal="center"/>
    </xf>
    <xf numFmtId="49" fontId="26" fillId="0" borderId="31" xfId="2" applyNumberFormat="1" applyBorder="1" applyAlignment="1">
      <alignment horizontal="center"/>
    </xf>
    <xf numFmtId="49" fontId="26" fillId="0" borderId="32" xfId="2" applyNumberFormat="1" applyBorder="1" applyAlignment="1">
      <alignment horizontal="center"/>
    </xf>
    <xf numFmtId="0" fontId="27" fillId="8" borderId="6" xfId="1" applyBorder="1" applyAlignment="1">
      <alignment horizontal="center"/>
    </xf>
    <xf numFmtId="0" fontId="27" fillId="8" borderId="31" xfId="1" applyBorder="1" applyAlignment="1">
      <alignment horizontal="center"/>
    </xf>
    <xf numFmtId="0" fontId="27" fillId="8" borderId="32" xfId="1" applyBorder="1" applyAlignment="1">
      <alignment horizontal="center"/>
    </xf>
    <xf numFmtId="0" fontId="27" fillId="8" borderId="6" xfId="1" applyBorder="1" applyAlignment="1">
      <alignment horizontal="right"/>
    </xf>
    <xf numFmtId="0" fontId="27" fillId="8" borderId="32" xfId="1" applyBorder="1" applyAlignment="1">
      <alignment horizontal="right"/>
    </xf>
    <xf numFmtId="0" fontId="27" fillId="8" borderId="31" xfId="1" applyBorder="1" applyAlignment="1">
      <alignment horizontal="right"/>
    </xf>
    <xf numFmtId="0" fontId="16" fillId="6" borderId="17" xfId="2" applyFont="1" applyFill="1" applyBorder="1"/>
    <xf numFmtId="0" fontId="26" fillId="6" borderId="17" xfId="2" applyFill="1" applyBorder="1"/>
    <xf numFmtId="0" fontId="26" fillId="3" borderId="33" xfId="2" applyFill="1" applyBorder="1"/>
    <xf numFmtId="0" fontId="26" fillId="0" borderId="34" xfId="2" applyBorder="1"/>
    <xf numFmtId="0" fontId="18" fillId="0" borderId="17" xfId="2" applyFont="1" applyBorder="1"/>
    <xf numFmtId="0" fontId="18" fillId="0" borderId="27" xfId="2" applyFont="1" applyBorder="1"/>
    <xf numFmtId="0" fontId="29" fillId="10" borderId="16" xfId="2" applyFont="1" applyFill="1" applyBorder="1" applyAlignment="1">
      <alignment horizontal="center" wrapText="1"/>
    </xf>
    <xf numFmtId="0" fontId="29" fillId="10" borderId="46" xfId="2" applyFont="1" applyFill="1" applyBorder="1" applyAlignment="1">
      <alignment horizontal="center" wrapText="1"/>
    </xf>
    <xf numFmtId="0" fontId="29" fillId="11" borderId="11" xfId="2" applyFont="1" applyFill="1" applyBorder="1" applyAlignment="1">
      <alignment horizontal="center" wrapText="1"/>
    </xf>
    <xf numFmtId="0" fontId="29" fillId="11" borderId="10" xfId="2" applyFont="1" applyFill="1" applyBorder="1" applyAlignment="1">
      <alignment horizontal="center" wrapText="1"/>
    </xf>
    <xf numFmtId="0" fontId="29" fillId="11" borderId="6" xfId="2" applyFont="1" applyFill="1" applyBorder="1" applyAlignment="1">
      <alignment horizontal="center" wrapText="1"/>
    </xf>
    <xf numFmtId="0" fontId="29" fillId="11" borderId="32" xfId="2" applyFont="1" applyFill="1" applyBorder="1" applyAlignment="1">
      <alignment horizontal="center" wrapText="1"/>
    </xf>
    <xf numFmtId="0" fontId="23" fillId="0" borderId="31" xfId="2" applyFont="1" applyBorder="1" applyAlignment="1">
      <alignment horizontal="left" vertical="center" wrapText="1"/>
    </xf>
    <xf numFmtId="0" fontId="23" fillId="0" borderId="32" xfId="2" applyFont="1" applyBorder="1" applyAlignment="1">
      <alignment horizontal="left" vertical="center" wrapText="1"/>
    </xf>
    <xf numFmtId="0" fontId="4" fillId="0" borderId="9" xfId="4" applyFont="1" applyBorder="1"/>
    <xf numFmtId="0" fontId="4" fillId="0" borderId="8" xfId="4" applyFont="1" applyBorder="1"/>
    <xf numFmtId="0" fontId="4" fillId="0" borderId="7" xfId="4" applyFont="1" applyBorder="1"/>
    <xf numFmtId="0" fontId="7" fillId="3" borderId="33" xfId="2" applyFont="1" applyFill="1" applyBorder="1" applyAlignment="1" applyProtection="1">
      <alignment horizontal="center" vertical="center" wrapText="1"/>
      <protection locked="0"/>
    </xf>
    <xf numFmtId="0" fontId="7" fillId="3" borderId="34" xfId="2" applyFont="1" applyFill="1" applyBorder="1" applyAlignment="1" applyProtection="1">
      <alignment horizontal="center" vertical="center" wrapText="1"/>
      <protection locked="0"/>
    </xf>
    <xf numFmtId="0" fontId="7" fillId="3" borderId="35" xfId="2" applyFont="1" applyFill="1" applyBorder="1" applyAlignment="1" applyProtection="1">
      <alignment horizontal="center" vertical="center" wrapText="1"/>
      <protection locked="0"/>
    </xf>
    <xf numFmtId="0" fontId="7" fillId="3" borderId="14" xfId="2" applyFont="1" applyFill="1" applyBorder="1" applyAlignment="1" applyProtection="1">
      <alignment horizontal="center" vertical="center" wrapText="1"/>
      <protection locked="0"/>
    </xf>
    <xf numFmtId="0" fontId="32" fillId="3" borderId="6" xfId="2" applyFont="1" applyFill="1" applyBorder="1" applyAlignment="1">
      <alignment horizontal="center"/>
    </xf>
    <xf numFmtId="0" fontId="32" fillId="3" borderId="31" xfId="2" applyFont="1" applyFill="1" applyBorder="1" applyAlignment="1">
      <alignment horizontal="center"/>
    </xf>
    <xf numFmtId="0" fontId="32" fillId="3" borderId="32" xfId="2" applyFont="1" applyFill="1" applyBorder="1" applyAlignment="1">
      <alignment horizontal="center"/>
    </xf>
    <xf numFmtId="0" fontId="33" fillId="0" borderId="33" xfId="2" applyFont="1" applyBorder="1" applyAlignment="1">
      <alignment horizontal="left" vertical="top" wrapText="1"/>
    </xf>
    <xf numFmtId="0" fontId="34" fillId="0" borderId="1" xfId="2" applyFont="1" applyBorder="1" applyAlignment="1">
      <alignment horizontal="left" vertical="top"/>
    </xf>
    <xf numFmtId="0" fontId="34" fillId="0" borderId="34" xfId="2" applyFont="1" applyBorder="1" applyAlignment="1">
      <alignment horizontal="left" vertical="top"/>
    </xf>
    <xf numFmtId="0" fontId="34" fillId="0" borderId="22" xfId="2" applyFont="1" applyBorder="1" applyAlignment="1">
      <alignment horizontal="left" vertical="top"/>
    </xf>
    <xf numFmtId="0" fontId="34" fillId="0" borderId="0" xfId="2" applyFont="1" applyAlignment="1">
      <alignment horizontal="left" vertical="top"/>
    </xf>
    <xf numFmtId="0" fontId="34" fillId="0" borderId="23" xfId="2" applyFont="1" applyBorder="1" applyAlignment="1">
      <alignment horizontal="left" vertical="top"/>
    </xf>
    <xf numFmtId="0" fontId="34" fillId="0" borderId="22" xfId="2" applyFont="1" applyBorder="1"/>
    <xf numFmtId="0" fontId="34" fillId="0" borderId="0" xfId="2" applyFont="1"/>
    <xf numFmtId="0" fontId="34" fillId="0" borderId="23" xfId="2" applyFont="1" applyBorder="1"/>
    <xf numFmtId="0" fontId="34" fillId="0" borderId="35" xfId="2" applyFont="1" applyBorder="1"/>
    <xf numFmtId="0" fontId="34" fillId="0" borderId="26" xfId="2" applyFont="1" applyBorder="1"/>
    <xf numFmtId="0" fontId="34" fillId="0" borderId="14" xfId="2" applyFont="1" applyBorder="1"/>
    <xf numFmtId="0" fontId="33" fillId="0" borderId="1" xfId="2" applyFont="1" applyBorder="1" applyAlignment="1">
      <alignment horizontal="left" vertical="top" wrapText="1"/>
    </xf>
    <xf numFmtId="0" fontId="33" fillId="0" borderId="34" xfId="2" applyFont="1" applyBorder="1" applyAlignment="1">
      <alignment horizontal="left" vertical="top" wrapText="1"/>
    </xf>
    <xf numFmtId="0" fontId="33" fillId="0" borderId="22" xfId="2" applyFont="1" applyBorder="1" applyAlignment="1">
      <alignment horizontal="left" vertical="top" wrapText="1"/>
    </xf>
    <xf numFmtId="0" fontId="33" fillId="0" borderId="0" xfId="2" applyFont="1" applyAlignment="1">
      <alignment horizontal="left" vertical="top" wrapText="1"/>
    </xf>
    <xf numFmtId="0" fontId="33" fillId="0" borderId="23" xfId="2" applyFont="1" applyBorder="1" applyAlignment="1">
      <alignment horizontal="left" vertical="top" wrapText="1"/>
    </xf>
    <xf numFmtId="0" fontId="33" fillId="0" borderId="35" xfId="2" applyFont="1" applyBorder="1" applyAlignment="1">
      <alignment horizontal="left" vertical="top" wrapText="1"/>
    </xf>
    <xf numFmtId="0" fontId="33" fillId="0" borderId="26" xfId="2" applyFont="1" applyBorder="1" applyAlignment="1">
      <alignment horizontal="left" vertical="top" wrapText="1"/>
    </xf>
    <xf numFmtId="0" fontId="33" fillId="0" borderId="14" xfId="2" applyFont="1" applyBorder="1" applyAlignment="1">
      <alignment horizontal="left" vertical="top" wrapText="1"/>
    </xf>
    <xf numFmtId="0" fontId="13" fillId="0" borderId="39" xfId="3" applyFont="1" applyBorder="1" applyAlignment="1">
      <alignment horizontal="left" vertical="top" wrapText="1"/>
    </xf>
    <xf numFmtId="0" fontId="13" fillId="0" borderId="40" xfId="3" applyFont="1" applyBorder="1" applyAlignment="1">
      <alignment horizontal="left" vertical="top" wrapText="1"/>
    </xf>
    <xf numFmtId="0" fontId="13" fillId="0" borderId="41" xfId="3" applyFont="1" applyBorder="1" applyAlignment="1">
      <alignment horizontal="left" vertical="top" wrapText="1"/>
    </xf>
    <xf numFmtId="0" fontId="13" fillId="0" borderId="42" xfId="3" applyFont="1" applyBorder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24" xfId="3" applyFont="1" applyBorder="1" applyAlignment="1">
      <alignment horizontal="left" vertical="top" wrapText="1"/>
    </xf>
    <xf numFmtId="0" fontId="13" fillId="0" borderId="43" xfId="3" applyFont="1" applyBorder="1" applyAlignment="1">
      <alignment horizontal="left" vertical="top" wrapText="1"/>
    </xf>
    <xf numFmtId="0" fontId="13" fillId="0" borderId="44" xfId="3" applyFont="1" applyBorder="1" applyAlignment="1">
      <alignment horizontal="left" vertical="top" wrapText="1"/>
    </xf>
    <xf numFmtId="0" fontId="13" fillId="0" borderId="45" xfId="3" applyFont="1" applyBorder="1" applyAlignment="1">
      <alignment horizontal="left" vertical="top" wrapText="1"/>
    </xf>
    <xf numFmtId="168" fontId="1" fillId="4" borderId="17" xfId="2" applyNumberFormat="1" applyFont="1" applyFill="1" applyBorder="1" applyAlignment="1">
      <alignment horizontal="center"/>
    </xf>
  </cellXfs>
  <cellStyles count="5">
    <cellStyle name="Dobrá" xfId="1" builtinId="26"/>
    <cellStyle name="Normálna" xfId="0" builtinId="0"/>
    <cellStyle name="Normálna 2" xfId="2" xr:uid="{00000000-0005-0000-0000-000002000000}"/>
    <cellStyle name="Normálne 3" xfId="3" xr:uid="{00000000-0005-0000-0000-000003000000}"/>
    <cellStyle name="normální_Směny plán 2004_II" xfId="4" xr:uid="{00000000-0005-0000-0000-00000400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20</xdr:col>
      <xdr:colOff>333355</xdr:colOff>
      <xdr:row>1</xdr:row>
      <xdr:rowOff>956794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32F7154-DD44-47D8-9536-AD865703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977" y="197223"/>
          <a:ext cx="7785267" cy="93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20</xdr:col>
      <xdr:colOff>333355</xdr:colOff>
      <xdr:row>1</xdr:row>
      <xdr:rowOff>956794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DE0303F-B61D-4711-BCB0-CAF932146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303" y="208429"/>
          <a:ext cx="7469261" cy="9388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20</xdr:col>
      <xdr:colOff>333355</xdr:colOff>
      <xdr:row>1</xdr:row>
      <xdr:rowOff>956794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8EC2257-6747-467F-9957-34C80FDA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303" y="208429"/>
          <a:ext cx="7469261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8"/>
  <sheetViews>
    <sheetView tabSelected="1" topLeftCell="A13" zoomScale="85" zoomScaleNormal="100" zoomScaleSheetLayoutView="100" workbookViewId="0">
      <selection activeCell="C18" sqref="C18:AG19"/>
    </sheetView>
  </sheetViews>
  <sheetFormatPr defaultColWidth="0" defaultRowHeight="14.4" x14ac:dyDescent="0.3"/>
  <cols>
    <col min="1" max="1" width="35.109375" style="1" customWidth="1"/>
    <col min="2" max="2" width="33.5546875" style="1" bestFit="1" customWidth="1"/>
    <col min="3" max="3" width="5.6640625" style="1" bestFit="1" customWidth="1"/>
    <col min="4" max="10" width="5.44140625" style="1" customWidth="1"/>
    <col min="11" max="12" width="5.88671875" style="1" customWidth="1"/>
    <col min="13" max="17" width="5.44140625" style="1" customWidth="1"/>
    <col min="18" max="18" width="5.6640625" style="1" customWidth="1"/>
    <col min="19" max="19" width="5.6640625" style="1" bestFit="1" customWidth="1"/>
    <col min="20" max="24" width="5.44140625" style="1" customWidth="1"/>
    <col min="25" max="25" width="5.5546875" style="1" customWidth="1"/>
    <col min="26" max="27" width="5.44140625" style="1" customWidth="1"/>
    <col min="28" max="28" width="5.5546875" style="1" customWidth="1"/>
    <col min="29" max="29" width="5.44140625" style="1" customWidth="1"/>
    <col min="30" max="30" width="5.6640625" style="1" bestFit="1" customWidth="1"/>
    <col min="31" max="31" width="5.44140625" style="1" customWidth="1"/>
    <col min="32" max="32" width="6" style="1" customWidth="1"/>
    <col min="33" max="33" width="5.6640625" style="1" bestFit="1" customWidth="1"/>
    <col min="34" max="34" width="15.6640625" style="1" customWidth="1"/>
    <col min="35" max="35" width="7.6640625" style="1" customWidth="1"/>
    <col min="36" max="44" width="7.6640625" style="1" hidden="1" customWidth="1"/>
    <col min="45" max="45" width="10.6640625" style="1" hidden="1" customWidth="1"/>
    <col min="46" max="54" width="0" style="1" hidden="1" customWidth="1"/>
    <col min="55" max="16384" width="7.6640625" style="1" hidden="1"/>
  </cols>
  <sheetData>
    <row r="1" spans="1:34" x14ac:dyDescent="0.3">
      <c r="A1" s="39" t="s">
        <v>65</v>
      </c>
    </row>
    <row r="2" spans="1:34" ht="81.75" customHeight="1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15" thickBot="1" x14ac:dyDescent="0.35">
      <c r="A3" s="104" t="s">
        <v>53</v>
      </c>
      <c r="B3" s="105"/>
      <c r="C3" s="105"/>
      <c r="D3" s="105"/>
      <c r="E3" s="105"/>
      <c r="F3" s="105"/>
      <c r="G3" s="106"/>
      <c r="H3" s="110" t="s">
        <v>52</v>
      </c>
      <c r="I3" s="111"/>
      <c r="J3" s="112"/>
      <c r="K3" s="98"/>
      <c r="L3" s="99"/>
      <c r="M3" s="99"/>
      <c r="N3" s="99"/>
      <c r="O3" s="99"/>
      <c r="P3" s="99"/>
      <c r="Q3" s="99"/>
      <c r="R3" s="99"/>
      <c r="S3" s="99"/>
      <c r="T3" s="99"/>
      <c r="U3" s="100"/>
      <c r="V3" s="113" t="s">
        <v>51</v>
      </c>
      <c r="W3" s="115"/>
      <c r="X3" s="107" t="s">
        <v>25</v>
      </c>
      <c r="Y3" s="108"/>
      <c r="Z3" s="108"/>
      <c r="AA3" s="108"/>
      <c r="AB3" s="108"/>
      <c r="AC3" s="109"/>
      <c r="AD3" s="113" t="s">
        <v>50</v>
      </c>
      <c r="AE3" s="114"/>
      <c r="AF3" s="101">
        <v>2023</v>
      </c>
      <c r="AG3" s="102"/>
      <c r="AH3" s="103"/>
    </row>
    <row r="4" spans="1:34" ht="15.75" customHeight="1" thickBot="1" x14ac:dyDescent="0.35">
      <c r="B4" s="35"/>
      <c r="AH4" s="35"/>
    </row>
    <row r="5" spans="1:34" ht="15.75" customHeight="1" thickBot="1" x14ac:dyDescent="0.35">
      <c r="B5" s="34" t="s">
        <v>49</v>
      </c>
      <c r="C5" s="33">
        <v>1</v>
      </c>
      <c r="D5" s="32">
        <v>2</v>
      </c>
      <c r="E5" s="32">
        <v>3</v>
      </c>
      <c r="F5" s="32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2">
        <v>10</v>
      </c>
      <c r="M5" s="32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2">
        <v>17</v>
      </c>
      <c r="T5" s="32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2">
        <v>24</v>
      </c>
      <c r="AA5" s="32">
        <v>25</v>
      </c>
      <c r="AB5" s="32">
        <v>26</v>
      </c>
      <c r="AC5" s="32">
        <v>27</v>
      </c>
      <c r="AD5" s="32">
        <v>28</v>
      </c>
      <c r="AE5" s="32">
        <f>IF(DAY(DATE($AF$3,AU24+1,0))=28,"",29)</f>
        <v>29</v>
      </c>
      <c r="AF5" s="32">
        <f>IF(OR(DAY(DATE($AF$3,$AU$24+1,0))=28,DAY(DATE($AF$3,$AU$24+1,0))=29),"",IF(DAY(DATE($AF$3,$AU$24+1,0))=29,"",30))</f>
        <v>30</v>
      </c>
      <c r="AG5" s="76">
        <f>IF(OR(DAY(DATE($AF$3,$AU$24+1,0))=28,DAY(DATE($AF$3,$AU$24+1,0))=29),"",IF(DAY(DATE($AF$3,$AU$24+1,0))=30,"",31))</f>
        <v>31</v>
      </c>
      <c r="AH5" s="95" t="s">
        <v>48</v>
      </c>
    </row>
    <row r="6" spans="1:34" ht="15" thickBot="1" x14ac:dyDescent="0.35">
      <c r="A6" s="118"/>
      <c r="B6" s="119"/>
      <c r="C6" s="31">
        <f t="shared" ref="C6:AD6" si="0">(DATE($AF$3,$AU$24,C5))</f>
        <v>44927</v>
      </c>
      <c r="D6" s="30">
        <f t="shared" si="0"/>
        <v>44928</v>
      </c>
      <c r="E6" s="30">
        <f t="shared" si="0"/>
        <v>44929</v>
      </c>
      <c r="F6" s="30">
        <f t="shared" si="0"/>
        <v>44930</v>
      </c>
      <c r="G6" s="30">
        <f t="shared" si="0"/>
        <v>44931</v>
      </c>
      <c r="H6" s="30">
        <f t="shared" si="0"/>
        <v>44932</v>
      </c>
      <c r="I6" s="30">
        <f t="shared" si="0"/>
        <v>44933</v>
      </c>
      <c r="J6" s="30">
        <f t="shared" si="0"/>
        <v>44934</v>
      </c>
      <c r="K6" s="30">
        <f t="shared" si="0"/>
        <v>44935</v>
      </c>
      <c r="L6" s="30">
        <f t="shared" si="0"/>
        <v>44936</v>
      </c>
      <c r="M6" s="30">
        <f t="shared" si="0"/>
        <v>44937</v>
      </c>
      <c r="N6" s="30">
        <f t="shared" si="0"/>
        <v>44938</v>
      </c>
      <c r="O6" s="30">
        <f t="shared" si="0"/>
        <v>44939</v>
      </c>
      <c r="P6" s="30">
        <f t="shared" si="0"/>
        <v>44940</v>
      </c>
      <c r="Q6" s="30">
        <f t="shared" si="0"/>
        <v>44941</v>
      </c>
      <c r="R6" s="30">
        <f t="shared" si="0"/>
        <v>44942</v>
      </c>
      <c r="S6" s="30">
        <f t="shared" si="0"/>
        <v>44943</v>
      </c>
      <c r="T6" s="30">
        <f t="shared" si="0"/>
        <v>44944</v>
      </c>
      <c r="U6" s="30">
        <f t="shared" si="0"/>
        <v>44945</v>
      </c>
      <c r="V6" s="30">
        <f t="shared" si="0"/>
        <v>44946</v>
      </c>
      <c r="W6" s="30">
        <f t="shared" si="0"/>
        <v>44947</v>
      </c>
      <c r="X6" s="30">
        <f t="shared" si="0"/>
        <v>44948</v>
      </c>
      <c r="Y6" s="30">
        <f t="shared" si="0"/>
        <v>44949</v>
      </c>
      <c r="Z6" s="30">
        <f t="shared" si="0"/>
        <v>44950</v>
      </c>
      <c r="AA6" s="30">
        <f t="shared" si="0"/>
        <v>44951</v>
      </c>
      <c r="AB6" s="30">
        <f t="shared" si="0"/>
        <v>44952</v>
      </c>
      <c r="AC6" s="30">
        <f t="shared" si="0"/>
        <v>44953</v>
      </c>
      <c r="AD6" s="30">
        <f t="shared" si="0"/>
        <v>44954</v>
      </c>
      <c r="AE6" s="30">
        <f>IF(ISERROR(DATE($AF$3,$AU$24,AE5)),"",(DATE($AF$3,$AU$24,AE5)))</f>
        <v>44955</v>
      </c>
      <c r="AF6" s="30">
        <f>IF(ISERROR(DATE($AF$3,$AU$24,AF5)),"",(DATE($AF$3,$AU$24,AF5)))</f>
        <v>44956</v>
      </c>
      <c r="AG6" s="77">
        <f>IF(ISERROR(DATE($AF$3,$AU$24,AG5)),"",(DATE($AF$3,$AU$24,AG5)))</f>
        <v>44957</v>
      </c>
      <c r="AH6" s="96"/>
    </row>
    <row r="7" spans="1:34" x14ac:dyDescent="0.3">
      <c r="A7" s="68" t="s">
        <v>47</v>
      </c>
      <c r="B7" s="69" t="s">
        <v>74</v>
      </c>
      <c r="C7" s="45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78"/>
      <c r="AH7" s="84"/>
    </row>
    <row r="8" spans="1:34" ht="15" thickBot="1" x14ac:dyDescent="0.35">
      <c r="A8" s="124" t="s">
        <v>61</v>
      </c>
      <c r="B8" s="125"/>
      <c r="C8" s="6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79"/>
      <c r="AH8" s="85"/>
    </row>
    <row r="9" spans="1:34" x14ac:dyDescent="0.3">
      <c r="A9" s="63" t="s">
        <v>46</v>
      </c>
      <c r="B9" s="64" t="s">
        <v>66</v>
      </c>
      <c r="C9" s="4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80"/>
      <c r="AH9" s="85"/>
    </row>
    <row r="10" spans="1:34" ht="41.4" x14ac:dyDescent="0.3">
      <c r="A10" s="65" t="s">
        <v>56</v>
      </c>
      <c r="B10" s="88" t="s">
        <v>71</v>
      </c>
      <c r="C10" s="40"/>
      <c r="D10" s="40"/>
      <c r="E10" s="40"/>
      <c r="F10" s="40"/>
      <c r="G10" s="40"/>
      <c r="H10" s="40"/>
      <c r="I10" s="40"/>
      <c r="J10" s="40"/>
      <c r="K10" s="40">
        <v>7.5</v>
      </c>
      <c r="L10" s="40">
        <v>7.5</v>
      </c>
      <c r="M10" s="40">
        <v>7.5</v>
      </c>
      <c r="N10" s="40">
        <v>4</v>
      </c>
      <c r="O10" s="40">
        <v>7.5</v>
      </c>
      <c r="P10" s="40"/>
      <c r="Q10" s="40"/>
      <c r="R10" s="40">
        <v>7.5</v>
      </c>
      <c r="S10" s="40">
        <v>7.5</v>
      </c>
      <c r="T10" s="40">
        <v>7.5</v>
      </c>
      <c r="U10" s="40">
        <v>7.5</v>
      </c>
      <c r="V10" s="40">
        <v>7.5</v>
      </c>
      <c r="W10" s="40"/>
      <c r="X10" s="40"/>
      <c r="Y10" s="40">
        <v>7.5</v>
      </c>
      <c r="Z10" s="40"/>
      <c r="AA10" s="40">
        <v>7.5</v>
      </c>
      <c r="AB10" s="40">
        <v>7.5</v>
      </c>
      <c r="AC10" s="40">
        <v>7.5</v>
      </c>
      <c r="AD10" s="40"/>
      <c r="AE10" s="40"/>
      <c r="AF10" s="40">
        <v>7.5</v>
      </c>
      <c r="AG10" s="40">
        <v>7.5</v>
      </c>
      <c r="AH10" s="86">
        <f t="shared" ref="AH10:AH16" si="1">SUM(C10:AG10)</f>
        <v>116.5</v>
      </c>
    </row>
    <row r="11" spans="1:34" ht="28.2" thickBot="1" x14ac:dyDescent="0.35">
      <c r="A11" s="66" t="s">
        <v>57</v>
      </c>
      <c r="B11" s="71"/>
      <c r="C11" s="4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86">
        <f t="shared" si="1"/>
        <v>0</v>
      </c>
    </row>
    <row r="12" spans="1:34" ht="15" thickBot="1" x14ac:dyDescent="0.35">
      <c r="A12" s="126" t="s">
        <v>62</v>
      </c>
      <c r="B12" s="127"/>
      <c r="C12" s="57"/>
      <c r="D12" s="58"/>
      <c r="E12" s="59"/>
      <c r="F12" s="59"/>
      <c r="G12" s="58"/>
      <c r="H12" s="58"/>
      <c r="I12" s="58"/>
      <c r="J12" s="59"/>
      <c r="K12" s="59"/>
      <c r="L12" s="59"/>
      <c r="M12" s="59"/>
      <c r="N12" s="58"/>
      <c r="O12" s="58"/>
      <c r="P12" s="58"/>
      <c r="Q12" s="59"/>
      <c r="R12" s="59"/>
      <c r="S12" s="58"/>
      <c r="T12" s="58"/>
      <c r="U12" s="58"/>
      <c r="V12" s="58"/>
      <c r="W12" s="58"/>
      <c r="X12" s="59"/>
      <c r="Y12" s="59"/>
      <c r="Z12" s="59"/>
      <c r="AA12" s="59"/>
      <c r="AB12" s="58"/>
      <c r="AC12" s="58"/>
      <c r="AD12" s="58"/>
      <c r="AE12" s="59"/>
      <c r="AF12" s="59"/>
      <c r="AG12" s="58"/>
      <c r="AH12" s="86"/>
    </row>
    <row r="13" spans="1:34" ht="42" thickBot="1" x14ac:dyDescent="0.35">
      <c r="A13" s="72" t="s">
        <v>58</v>
      </c>
      <c r="B13" s="75"/>
      <c r="C13" s="47"/>
      <c r="D13" s="48"/>
      <c r="E13" s="40"/>
      <c r="F13" s="40"/>
      <c r="G13" s="48"/>
      <c r="H13" s="48"/>
      <c r="I13" s="48"/>
      <c r="J13" s="40"/>
      <c r="K13" s="40"/>
      <c r="L13" s="40"/>
      <c r="M13" s="40"/>
      <c r="N13" s="48"/>
      <c r="O13" s="48"/>
      <c r="P13" s="48"/>
      <c r="Q13" s="40"/>
      <c r="R13" s="40"/>
      <c r="S13" s="48"/>
      <c r="T13" s="48"/>
      <c r="U13" s="48"/>
      <c r="V13" s="48"/>
      <c r="W13" s="48"/>
      <c r="X13" s="40"/>
      <c r="Y13" s="40"/>
      <c r="Z13" s="40"/>
      <c r="AA13" s="40"/>
      <c r="AB13" s="48"/>
      <c r="AC13" s="48"/>
      <c r="AD13" s="48"/>
      <c r="AE13" s="40"/>
      <c r="AF13" s="40"/>
      <c r="AG13" s="48"/>
      <c r="AH13" s="86">
        <f t="shared" si="1"/>
        <v>0</v>
      </c>
    </row>
    <row r="14" spans="1:34" x14ac:dyDescent="0.3">
      <c r="A14" s="122" t="s">
        <v>63</v>
      </c>
      <c r="B14" s="123"/>
      <c r="C14" s="60"/>
      <c r="D14" s="61"/>
      <c r="E14" s="62"/>
      <c r="F14" s="62"/>
      <c r="G14" s="61"/>
      <c r="H14" s="61"/>
      <c r="I14" s="61"/>
      <c r="J14" s="62"/>
      <c r="K14" s="62"/>
      <c r="L14" s="62"/>
      <c r="M14" s="62"/>
      <c r="N14" s="61"/>
      <c r="O14" s="61"/>
      <c r="P14" s="61"/>
      <c r="Q14" s="62"/>
      <c r="R14" s="62"/>
      <c r="S14" s="62"/>
      <c r="T14" s="61"/>
      <c r="U14" s="61"/>
      <c r="V14" s="61"/>
      <c r="W14" s="61"/>
      <c r="X14" s="62"/>
      <c r="Y14" s="62"/>
      <c r="Z14" s="62"/>
      <c r="AA14" s="62"/>
      <c r="AB14" s="61"/>
      <c r="AC14" s="61"/>
      <c r="AD14" s="61"/>
      <c r="AE14" s="62"/>
      <c r="AF14" s="62"/>
      <c r="AG14" s="82"/>
      <c r="AH14" s="86"/>
    </row>
    <row r="15" spans="1:34" ht="27.6" x14ac:dyDescent="0.3">
      <c r="A15" s="74" t="s">
        <v>60</v>
      </c>
      <c r="B15" s="75"/>
      <c r="C15" s="8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81"/>
      <c r="AH15" s="86">
        <f t="shared" si="1"/>
        <v>0</v>
      </c>
    </row>
    <row r="16" spans="1:34" ht="28.95" customHeight="1" thickBot="1" x14ac:dyDescent="0.35">
      <c r="A16" s="94" t="s">
        <v>59</v>
      </c>
      <c r="B16" s="75" t="s">
        <v>69</v>
      </c>
      <c r="C16" s="73"/>
      <c r="D16" s="48"/>
      <c r="E16" s="48"/>
      <c r="F16" s="48"/>
      <c r="G16" s="48"/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>
        <v>1</v>
      </c>
      <c r="U16" s="48"/>
      <c r="V16" s="48"/>
      <c r="W16" s="48"/>
      <c r="X16" s="48"/>
      <c r="Y16" s="48"/>
      <c r="Z16" s="48"/>
      <c r="AA16" s="48">
        <v>1</v>
      </c>
      <c r="AB16" s="48"/>
      <c r="AC16" s="48"/>
      <c r="AD16" s="48"/>
      <c r="AE16" s="48"/>
      <c r="AF16" s="48"/>
      <c r="AG16" s="83"/>
      <c r="AH16" s="87">
        <f t="shared" si="1"/>
        <v>3</v>
      </c>
    </row>
    <row r="17" spans="1:53" ht="15" thickBot="1" x14ac:dyDescent="0.35">
      <c r="B17" s="27" t="s">
        <v>45</v>
      </c>
      <c r="C17" s="49">
        <f t="shared" ref="C17:AH17" si="2">SUM(C10:C16)</f>
        <v>0</v>
      </c>
      <c r="D17" s="49">
        <f t="shared" si="2"/>
        <v>0</v>
      </c>
      <c r="E17" s="49">
        <f t="shared" si="2"/>
        <v>0</v>
      </c>
      <c r="F17" s="49">
        <f t="shared" si="2"/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  <c r="J17" s="49">
        <f t="shared" si="2"/>
        <v>0</v>
      </c>
      <c r="K17" s="49">
        <f t="shared" si="2"/>
        <v>7.5</v>
      </c>
      <c r="L17" s="49">
        <f t="shared" si="2"/>
        <v>7.5</v>
      </c>
      <c r="M17" s="49">
        <f t="shared" si="2"/>
        <v>8.5</v>
      </c>
      <c r="N17" s="49">
        <f t="shared" si="2"/>
        <v>4</v>
      </c>
      <c r="O17" s="49">
        <f t="shared" si="2"/>
        <v>7.5</v>
      </c>
      <c r="P17" s="49">
        <f t="shared" si="2"/>
        <v>0</v>
      </c>
      <c r="Q17" s="49">
        <f t="shared" si="2"/>
        <v>0</v>
      </c>
      <c r="R17" s="49">
        <f t="shared" si="2"/>
        <v>7.5</v>
      </c>
      <c r="S17" s="49">
        <f t="shared" si="2"/>
        <v>7.5</v>
      </c>
      <c r="T17" s="49">
        <f t="shared" si="2"/>
        <v>8.5</v>
      </c>
      <c r="U17" s="49">
        <f t="shared" si="2"/>
        <v>7.5</v>
      </c>
      <c r="V17" s="49">
        <f t="shared" si="2"/>
        <v>7.5</v>
      </c>
      <c r="W17" s="49">
        <f t="shared" si="2"/>
        <v>0</v>
      </c>
      <c r="X17" s="49">
        <f t="shared" si="2"/>
        <v>0</v>
      </c>
      <c r="Y17" s="49">
        <f t="shared" si="2"/>
        <v>7.5</v>
      </c>
      <c r="Z17" s="49">
        <f t="shared" si="2"/>
        <v>0</v>
      </c>
      <c r="AA17" s="49">
        <f t="shared" si="2"/>
        <v>8.5</v>
      </c>
      <c r="AB17" s="49">
        <f t="shared" si="2"/>
        <v>7.5</v>
      </c>
      <c r="AC17" s="49">
        <f t="shared" si="2"/>
        <v>7.5</v>
      </c>
      <c r="AD17" s="49">
        <f t="shared" si="2"/>
        <v>0</v>
      </c>
      <c r="AE17" s="49">
        <f t="shared" si="2"/>
        <v>0</v>
      </c>
      <c r="AF17" s="49">
        <f t="shared" si="2"/>
        <v>7.5</v>
      </c>
      <c r="AG17" s="50">
        <f t="shared" si="2"/>
        <v>7.5</v>
      </c>
      <c r="AH17" s="50">
        <f t="shared" si="2"/>
        <v>119.5</v>
      </c>
    </row>
    <row r="18" spans="1:53" x14ac:dyDescent="0.3">
      <c r="A18" s="120" t="s">
        <v>44</v>
      </c>
      <c r="B18" s="120"/>
      <c r="C18" s="90"/>
      <c r="D18" s="90"/>
      <c r="E18" s="90"/>
      <c r="F18" s="90"/>
      <c r="G18" s="90"/>
      <c r="H18" s="90"/>
      <c r="I18" s="90"/>
      <c r="J18" s="90"/>
      <c r="K18" s="90">
        <v>0.3125</v>
      </c>
      <c r="L18" s="90">
        <v>0.3125</v>
      </c>
      <c r="M18" s="90">
        <v>0.3125</v>
      </c>
      <c r="N18" s="90">
        <v>0.3125</v>
      </c>
      <c r="O18" s="90">
        <v>0.3125</v>
      </c>
      <c r="P18" s="90"/>
      <c r="Q18" s="90"/>
      <c r="R18" s="90">
        <v>0.3125</v>
      </c>
      <c r="S18" s="90">
        <v>0.3125</v>
      </c>
      <c r="T18" s="90">
        <v>0.3125</v>
      </c>
      <c r="U18" s="90">
        <v>0.3125</v>
      </c>
      <c r="V18" s="90">
        <v>0.3125</v>
      </c>
      <c r="W18" s="90"/>
      <c r="X18" s="90"/>
      <c r="Y18" s="90">
        <v>0.3125</v>
      </c>
      <c r="Z18" s="90"/>
      <c r="AA18" s="90">
        <v>0.3125</v>
      </c>
      <c r="AB18" s="90">
        <v>0.3125</v>
      </c>
      <c r="AC18" s="90">
        <v>0.3125</v>
      </c>
      <c r="AD18" s="90"/>
      <c r="AE18" s="90"/>
      <c r="AF18" s="90">
        <v>0.3125</v>
      </c>
      <c r="AG18" s="90">
        <v>0.3125</v>
      </c>
      <c r="AH18" s="41"/>
    </row>
    <row r="19" spans="1:53" x14ac:dyDescent="0.3">
      <c r="A19" s="121" t="s">
        <v>43</v>
      </c>
      <c r="B19" s="121"/>
      <c r="C19" s="90"/>
      <c r="D19" s="90"/>
      <c r="E19" s="90"/>
      <c r="F19" s="90"/>
      <c r="G19" s="90"/>
      <c r="H19" s="90"/>
      <c r="I19" s="90"/>
      <c r="J19" s="90"/>
      <c r="K19" s="90">
        <v>0.64583333333333337</v>
      </c>
      <c r="L19" s="90">
        <v>0.64583333333333337</v>
      </c>
      <c r="M19" s="90">
        <v>0.72916666666666663</v>
      </c>
      <c r="N19" s="90">
        <v>0.64583333333333337</v>
      </c>
      <c r="O19" s="90">
        <v>0.64583333333333337</v>
      </c>
      <c r="P19" s="90"/>
      <c r="Q19" s="90"/>
      <c r="R19" s="90">
        <v>0.64583333333333337</v>
      </c>
      <c r="S19" s="90">
        <v>0.64583333333333337</v>
      </c>
      <c r="T19" s="90">
        <v>0.72916666666666663</v>
      </c>
      <c r="U19" s="90">
        <v>0.64583333333333337</v>
      </c>
      <c r="V19" s="90">
        <v>0.64583333333333337</v>
      </c>
      <c r="W19" s="90"/>
      <c r="X19" s="90"/>
      <c r="Y19" s="90">
        <v>0.64583333333333337</v>
      </c>
      <c r="Z19" s="90"/>
      <c r="AA19" s="90">
        <v>0.72916666666666663</v>
      </c>
      <c r="AB19" s="90">
        <v>0.64583333333333337</v>
      </c>
      <c r="AC19" s="90">
        <v>0.64583333333333337</v>
      </c>
      <c r="AD19" s="90"/>
      <c r="AE19" s="90"/>
      <c r="AF19" s="90">
        <v>0.64583333333333337</v>
      </c>
      <c r="AG19" s="90">
        <v>0.64583333333333337</v>
      </c>
      <c r="AH19" s="42"/>
    </row>
    <row r="20" spans="1:53" x14ac:dyDescent="0.3">
      <c r="A20" s="117" t="s">
        <v>42</v>
      </c>
      <c r="B20" s="117"/>
      <c r="C20" s="51">
        <f>C19-C18</f>
        <v>0</v>
      </c>
      <c r="D20" s="51">
        <f t="shared" ref="D20:AG20" si="3">D19-D18</f>
        <v>0</v>
      </c>
      <c r="E20" s="51">
        <f>E19-E18</f>
        <v>0</v>
      </c>
      <c r="F20" s="51">
        <f>F19-F18</f>
        <v>0</v>
      </c>
      <c r="G20" s="51">
        <f t="shared" si="3"/>
        <v>0</v>
      </c>
      <c r="H20" s="51">
        <f t="shared" si="3"/>
        <v>0</v>
      </c>
      <c r="I20" s="51">
        <f t="shared" si="3"/>
        <v>0</v>
      </c>
      <c r="J20" s="51">
        <f t="shared" si="3"/>
        <v>0</v>
      </c>
      <c r="K20" s="51">
        <f t="shared" si="3"/>
        <v>0.33333333333333337</v>
      </c>
      <c r="L20" s="51">
        <f t="shared" si="3"/>
        <v>0.33333333333333337</v>
      </c>
      <c r="M20" s="51">
        <f t="shared" si="3"/>
        <v>0.41666666666666663</v>
      </c>
      <c r="N20" s="51">
        <f t="shared" si="3"/>
        <v>0.33333333333333337</v>
      </c>
      <c r="O20" s="51">
        <f t="shared" si="3"/>
        <v>0.33333333333333337</v>
      </c>
      <c r="P20" s="51">
        <f t="shared" si="3"/>
        <v>0</v>
      </c>
      <c r="Q20" s="51">
        <f t="shared" si="3"/>
        <v>0</v>
      </c>
      <c r="R20" s="51">
        <f t="shared" si="3"/>
        <v>0.33333333333333337</v>
      </c>
      <c r="S20" s="51">
        <f t="shared" si="3"/>
        <v>0.33333333333333337</v>
      </c>
      <c r="T20" s="51">
        <f t="shared" si="3"/>
        <v>0.41666666666666663</v>
      </c>
      <c r="U20" s="51">
        <f t="shared" si="3"/>
        <v>0.33333333333333337</v>
      </c>
      <c r="V20" s="51">
        <f t="shared" si="3"/>
        <v>0.33333333333333337</v>
      </c>
      <c r="W20" s="51">
        <f t="shared" si="3"/>
        <v>0</v>
      </c>
      <c r="X20" s="51">
        <f t="shared" si="3"/>
        <v>0</v>
      </c>
      <c r="Y20" s="51">
        <f t="shared" si="3"/>
        <v>0.33333333333333337</v>
      </c>
      <c r="Z20" s="51">
        <f t="shared" si="3"/>
        <v>0</v>
      </c>
      <c r="AA20" s="51">
        <f t="shared" si="3"/>
        <v>0.41666666666666663</v>
      </c>
      <c r="AB20" s="51">
        <f t="shared" si="3"/>
        <v>0.33333333333333337</v>
      </c>
      <c r="AC20" s="51">
        <f t="shared" si="3"/>
        <v>0.33333333333333337</v>
      </c>
      <c r="AD20" s="51">
        <f t="shared" si="3"/>
        <v>0</v>
      </c>
      <c r="AE20" s="51">
        <f t="shared" si="3"/>
        <v>0</v>
      </c>
      <c r="AF20" s="51">
        <f t="shared" si="3"/>
        <v>0.33333333333333337</v>
      </c>
      <c r="AG20" s="51">
        <f t="shared" si="3"/>
        <v>0.33333333333333337</v>
      </c>
      <c r="AH20" s="43"/>
    </row>
    <row r="21" spans="1:53" x14ac:dyDescent="0.3">
      <c r="A21" s="116" t="s">
        <v>54</v>
      </c>
      <c r="B21" s="117"/>
      <c r="C21" s="55">
        <f>(C20-INT(C20))*24</f>
        <v>0</v>
      </c>
      <c r="D21" s="55">
        <f>(D20-INT(D20))*24</f>
        <v>0</v>
      </c>
      <c r="E21" s="55">
        <f t="shared" ref="E21:AF21" si="4">(E20-INT(E20))*24</f>
        <v>0</v>
      </c>
      <c r="F21" s="55">
        <f t="shared" si="4"/>
        <v>0</v>
      </c>
      <c r="G21" s="55">
        <f>(G20-INT(G20))*24</f>
        <v>0</v>
      </c>
      <c r="H21" s="55">
        <f t="shared" si="4"/>
        <v>0</v>
      </c>
      <c r="I21" s="55">
        <f t="shared" si="4"/>
        <v>0</v>
      </c>
      <c r="J21" s="55">
        <f t="shared" si="4"/>
        <v>0</v>
      </c>
      <c r="K21" s="55">
        <f t="shared" si="4"/>
        <v>8</v>
      </c>
      <c r="L21" s="55">
        <f t="shared" si="4"/>
        <v>8</v>
      </c>
      <c r="M21" s="55">
        <f t="shared" si="4"/>
        <v>10</v>
      </c>
      <c r="N21" s="55">
        <f t="shared" si="4"/>
        <v>8</v>
      </c>
      <c r="O21" s="55">
        <f t="shared" si="4"/>
        <v>8</v>
      </c>
      <c r="P21" s="55">
        <f t="shared" si="4"/>
        <v>0</v>
      </c>
      <c r="Q21" s="55">
        <f t="shared" si="4"/>
        <v>0</v>
      </c>
      <c r="R21" s="55">
        <f t="shared" si="4"/>
        <v>8</v>
      </c>
      <c r="S21" s="55">
        <f t="shared" si="4"/>
        <v>8</v>
      </c>
      <c r="T21" s="55">
        <f t="shared" si="4"/>
        <v>10</v>
      </c>
      <c r="U21" s="55">
        <f t="shared" si="4"/>
        <v>8</v>
      </c>
      <c r="V21" s="55">
        <f t="shared" si="4"/>
        <v>8</v>
      </c>
      <c r="W21" s="55">
        <f t="shared" si="4"/>
        <v>0</v>
      </c>
      <c r="X21" s="55">
        <f t="shared" si="4"/>
        <v>0</v>
      </c>
      <c r="Y21" s="55">
        <f t="shared" si="4"/>
        <v>8</v>
      </c>
      <c r="Z21" s="55">
        <f t="shared" si="4"/>
        <v>0</v>
      </c>
      <c r="AA21" s="55">
        <f t="shared" si="4"/>
        <v>10</v>
      </c>
      <c r="AB21" s="55">
        <f t="shared" si="4"/>
        <v>8</v>
      </c>
      <c r="AC21" s="55">
        <f t="shared" si="4"/>
        <v>8</v>
      </c>
      <c r="AD21" s="55">
        <f t="shared" si="4"/>
        <v>0</v>
      </c>
      <c r="AE21" s="55">
        <f t="shared" si="4"/>
        <v>0</v>
      </c>
      <c r="AF21" s="55">
        <f t="shared" si="4"/>
        <v>8</v>
      </c>
      <c r="AG21" s="51">
        <f t="shared" ref="AG21" si="5">(AG20-INT(AG20))*24</f>
        <v>8</v>
      </c>
      <c r="AH21" s="43"/>
    </row>
    <row r="22" spans="1:53" x14ac:dyDescent="0.3">
      <c r="A22" s="70" t="s">
        <v>41</v>
      </c>
      <c r="B22" s="70"/>
      <c r="C22" s="54"/>
      <c r="D22" s="169" t="s">
        <v>67</v>
      </c>
      <c r="E22" s="169" t="s">
        <v>67</v>
      </c>
      <c r="F22" s="169" t="s">
        <v>67</v>
      </c>
      <c r="G22" s="54" t="s">
        <v>67</v>
      </c>
      <c r="H22" s="169" t="s">
        <v>75</v>
      </c>
      <c r="I22" s="169"/>
      <c r="J22" s="169"/>
      <c r="K22" s="54"/>
      <c r="L22" s="169"/>
      <c r="M22" s="54"/>
      <c r="N22" s="54" t="s">
        <v>76</v>
      </c>
      <c r="O22" s="169"/>
      <c r="P22" s="54"/>
      <c r="Q22" s="169"/>
      <c r="R22" s="169"/>
      <c r="S22" s="54"/>
      <c r="T22" s="169"/>
      <c r="U22" s="54"/>
      <c r="V22" s="91"/>
      <c r="W22" s="52"/>
      <c r="X22" s="169"/>
      <c r="Y22" s="54"/>
      <c r="Z22" s="169" t="s">
        <v>68</v>
      </c>
      <c r="AA22" s="54"/>
      <c r="AB22" s="54"/>
      <c r="AC22" s="169"/>
      <c r="AD22" s="169"/>
      <c r="AE22" s="52"/>
      <c r="AF22" s="52"/>
      <c r="AG22" s="52"/>
      <c r="AH22" s="44"/>
    </row>
    <row r="23" spans="1:53" ht="15" thickBot="1" x14ac:dyDescent="0.3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53" ht="15.75" customHeight="1" thickBot="1" x14ac:dyDescent="0.35">
      <c r="A24" s="133" t="s">
        <v>40</v>
      </c>
      <c r="B24" s="134"/>
      <c r="K24" s="137" t="s">
        <v>55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9"/>
      <c r="AS24" s="1">
        <v>2016</v>
      </c>
      <c r="AU24" s="1">
        <f>MONTH(DATEVALUE(X3&amp;" 1"))</f>
        <v>1</v>
      </c>
      <c r="AV24" s="130" t="s">
        <v>39</v>
      </c>
      <c r="AW24" s="131"/>
      <c r="AX24" s="131"/>
      <c r="AY24" s="131"/>
      <c r="AZ24" s="132"/>
      <c r="BA24" s="7">
        <f>DATE($AF$3,1,1)</f>
        <v>44927</v>
      </c>
    </row>
    <row r="25" spans="1:53" ht="15" thickBot="1" x14ac:dyDescent="0.35">
      <c r="A25" s="135"/>
      <c r="B25" s="136"/>
      <c r="K25" s="140" t="s">
        <v>70</v>
      </c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2"/>
      <c r="AS25" s="1">
        <v>2017</v>
      </c>
      <c r="AV25" s="130" t="s">
        <v>38</v>
      </c>
      <c r="AW25" s="131"/>
      <c r="AX25" s="131"/>
      <c r="AY25" s="131"/>
      <c r="AZ25" s="132"/>
      <c r="BA25" s="7">
        <f>DATE($AF$3,1,6)</f>
        <v>44932</v>
      </c>
    </row>
    <row r="26" spans="1:53" ht="21" customHeight="1" x14ac:dyDescent="0.3">
      <c r="A26" s="25" t="s">
        <v>37</v>
      </c>
      <c r="B26" s="24">
        <v>116.5</v>
      </c>
      <c r="K26" s="143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5"/>
      <c r="AS26" s="1">
        <v>2018</v>
      </c>
      <c r="AV26" s="14" t="s">
        <v>36</v>
      </c>
      <c r="AW26" s="13"/>
      <c r="AX26" s="13"/>
      <c r="AY26" s="13"/>
      <c r="AZ26" s="12"/>
      <c r="BA26" s="7">
        <f>BA27-3</f>
        <v>45023</v>
      </c>
    </row>
    <row r="27" spans="1:53" x14ac:dyDescent="0.3">
      <c r="A27" s="22" t="s">
        <v>35</v>
      </c>
      <c r="B27" s="23">
        <v>7.5</v>
      </c>
      <c r="K27" s="143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5"/>
      <c r="AS27" s="1">
        <v>2019</v>
      </c>
      <c r="AV27" s="14" t="s">
        <v>34</v>
      </c>
      <c r="AW27" s="13"/>
      <c r="AX27" s="13"/>
      <c r="AY27" s="13"/>
      <c r="AZ27" s="12"/>
      <c r="BA27" s="7">
        <f>DOLLAR(("4/"&amp;AF3)/7+MOD(19*MOD($AF$3,19)-7,30)*14%,)*7-5</f>
        <v>45026</v>
      </c>
    </row>
    <row r="28" spans="1:53" x14ac:dyDescent="0.3">
      <c r="A28" s="22" t="s">
        <v>33</v>
      </c>
      <c r="B28" s="23">
        <v>30</v>
      </c>
      <c r="K28" s="143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5"/>
      <c r="AS28" s="1">
        <v>2020</v>
      </c>
      <c r="AV28" s="14" t="s">
        <v>32</v>
      </c>
      <c r="AW28" s="13"/>
      <c r="AX28" s="13"/>
      <c r="AY28" s="13"/>
      <c r="AZ28" s="12"/>
      <c r="BA28" s="7">
        <f>DATE($AF$3,5,1)</f>
        <v>45047</v>
      </c>
    </row>
    <row r="29" spans="1:53" x14ac:dyDescent="0.3">
      <c r="A29" s="22" t="s">
        <v>0</v>
      </c>
      <c r="B29" s="23">
        <v>11</v>
      </c>
      <c r="K29" s="143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5"/>
      <c r="AS29" s="1">
        <v>2021</v>
      </c>
      <c r="AV29" s="14" t="s">
        <v>31</v>
      </c>
      <c r="AW29" s="13"/>
      <c r="AX29" s="13"/>
      <c r="AY29" s="13"/>
      <c r="AZ29" s="12"/>
      <c r="BA29" s="7">
        <f>DATE($AF$3,5,8)</f>
        <v>45054</v>
      </c>
    </row>
    <row r="30" spans="1:53" x14ac:dyDescent="0.3">
      <c r="A30" s="22" t="s">
        <v>30</v>
      </c>
      <c r="B30" s="23">
        <v>0</v>
      </c>
      <c r="K30" s="143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5"/>
      <c r="AS30" s="1">
        <v>2022</v>
      </c>
      <c r="AV30" s="14" t="s">
        <v>29</v>
      </c>
      <c r="AW30" s="13"/>
      <c r="AX30" s="13"/>
      <c r="AY30" s="13"/>
      <c r="AZ30" s="12"/>
      <c r="BA30" s="7">
        <f>DATE($AF$3,7,5)</f>
        <v>45112</v>
      </c>
    </row>
    <row r="31" spans="1:53" x14ac:dyDescent="0.3">
      <c r="A31" s="22" t="s">
        <v>28</v>
      </c>
      <c r="B31" s="23">
        <v>0</v>
      </c>
      <c r="K31" s="146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8"/>
      <c r="AS31" s="1">
        <v>2023</v>
      </c>
      <c r="AV31" s="14" t="s">
        <v>27</v>
      </c>
      <c r="AW31" s="13"/>
      <c r="AX31" s="13"/>
      <c r="AY31" s="13"/>
      <c r="AZ31" s="12"/>
      <c r="BA31" s="7">
        <f>DATE($AF$3,8,29)</f>
        <v>45167</v>
      </c>
    </row>
    <row r="32" spans="1:53" x14ac:dyDescent="0.3">
      <c r="A32" s="22" t="s">
        <v>26</v>
      </c>
      <c r="B32" s="92">
        <v>0</v>
      </c>
      <c r="K32" s="146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8"/>
      <c r="AS32" s="3" t="s">
        <v>25</v>
      </c>
      <c r="AV32" s="14" t="s">
        <v>24</v>
      </c>
      <c r="AW32" s="13"/>
      <c r="AX32" s="13"/>
      <c r="AY32" s="13"/>
      <c r="AZ32" s="12"/>
      <c r="BA32" s="7">
        <f>DATE($AF$3,9,1)</f>
        <v>45170</v>
      </c>
    </row>
    <row r="33" spans="1:53" ht="15" thickBot="1" x14ac:dyDescent="0.35">
      <c r="A33" s="21" t="s">
        <v>23</v>
      </c>
      <c r="B33" s="93">
        <v>0</v>
      </c>
      <c r="K33" s="146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8"/>
      <c r="AS33" s="3" t="s">
        <v>22</v>
      </c>
      <c r="AV33" s="14" t="s">
        <v>21</v>
      </c>
      <c r="AW33" s="13"/>
      <c r="AX33" s="13"/>
      <c r="AY33" s="13"/>
      <c r="AZ33" s="12"/>
      <c r="BA33" s="7">
        <f>DATE($AF$3,9,15)</f>
        <v>45184</v>
      </c>
    </row>
    <row r="34" spans="1:53" ht="15" thickBot="1" x14ac:dyDescent="0.35">
      <c r="A34" s="20" t="s">
        <v>20</v>
      </c>
      <c r="B34" s="19">
        <f>SUM(B26:B33)</f>
        <v>165</v>
      </c>
      <c r="K34" s="146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8"/>
      <c r="AS34" s="3" t="s">
        <v>19</v>
      </c>
      <c r="AV34" s="14" t="s">
        <v>18</v>
      </c>
      <c r="AW34" s="13"/>
      <c r="AX34" s="13"/>
      <c r="AY34" s="13"/>
      <c r="AZ34" s="12"/>
      <c r="BA34" s="7">
        <f>DATE($AF$3,11,1)</f>
        <v>45231</v>
      </c>
    </row>
    <row r="35" spans="1:53" ht="21" customHeight="1" x14ac:dyDescent="0.3">
      <c r="A35" s="18" t="s">
        <v>1</v>
      </c>
      <c r="B35" s="53">
        <v>44958</v>
      </c>
      <c r="K35" s="146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8"/>
      <c r="AS35" s="3" t="s">
        <v>17</v>
      </c>
      <c r="AU35" s="6"/>
      <c r="AV35" s="14" t="s">
        <v>16</v>
      </c>
      <c r="AW35" s="13"/>
      <c r="AX35" s="13"/>
      <c r="AY35" s="13"/>
      <c r="AZ35" s="12"/>
      <c r="BA35" s="7">
        <f>DATE($AF$3,11,17)</f>
        <v>45247</v>
      </c>
    </row>
    <row r="36" spans="1:53" ht="76.2" customHeight="1" thickBot="1" x14ac:dyDescent="0.35">
      <c r="A36" s="17" t="s">
        <v>15</v>
      </c>
      <c r="B36" s="16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1"/>
      <c r="AS36" s="3" t="s">
        <v>14</v>
      </c>
      <c r="AU36" s="6"/>
      <c r="AV36" s="14" t="s">
        <v>13</v>
      </c>
      <c r="AW36" s="13"/>
      <c r="AX36" s="13"/>
      <c r="AY36" s="13"/>
      <c r="AZ36" s="12"/>
      <c r="BA36" s="7">
        <f>DATE($AF$3,12,24)</f>
        <v>45284</v>
      </c>
    </row>
    <row r="37" spans="1:53" ht="15" thickBot="1" x14ac:dyDescent="0.35">
      <c r="A37" s="15"/>
      <c r="B37" s="15"/>
      <c r="AS37" s="3" t="s">
        <v>12</v>
      </c>
      <c r="AU37" s="6"/>
      <c r="AV37" s="14" t="s">
        <v>11</v>
      </c>
      <c r="AW37" s="13"/>
      <c r="AX37" s="13"/>
      <c r="AY37" s="13"/>
      <c r="AZ37" s="12"/>
      <c r="BA37" s="7">
        <f>DATE($AF$3,12,25)</f>
        <v>45285</v>
      </c>
    </row>
    <row r="38" spans="1:53" ht="100.5" customHeight="1" thickBot="1" x14ac:dyDescent="0.35">
      <c r="A38" s="11" t="s">
        <v>10</v>
      </c>
      <c r="B38" s="128" t="s">
        <v>9</v>
      </c>
      <c r="C38" s="128"/>
      <c r="D38" s="128"/>
      <c r="E38" s="129"/>
      <c r="AS38" s="3" t="s">
        <v>8</v>
      </c>
      <c r="AU38" s="6"/>
      <c r="AV38" s="10" t="s">
        <v>7</v>
      </c>
      <c r="AW38" s="9"/>
      <c r="AX38" s="9"/>
      <c r="AY38" s="9"/>
      <c r="AZ38" s="8"/>
      <c r="BA38" s="7">
        <f>DATE($AF$3,12,26)</f>
        <v>45286</v>
      </c>
    </row>
    <row r="39" spans="1:53" x14ac:dyDescent="0.3">
      <c r="AS39" s="3" t="s">
        <v>6</v>
      </c>
      <c r="AU39" s="6"/>
      <c r="AV39" s="5"/>
      <c r="AW39" s="5"/>
      <c r="AX39" s="5"/>
      <c r="AY39" s="5"/>
      <c r="AZ39" s="5"/>
      <c r="BA39" s="4"/>
    </row>
    <row r="40" spans="1:53" x14ac:dyDescent="0.3">
      <c r="AS40" s="3" t="s">
        <v>5</v>
      </c>
    </row>
    <row r="41" spans="1:53" x14ac:dyDescent="0.3">
      <c r="AS41" s="3" t="s">
        <v>4</v>
      </c>
    </row>
    <row r="42" spans="1:53" x14ac:dyDescent="0.3">
      <c r="AS42" s="3" t="s">
        <v>3</v>
      </c>
    </row>
    <row r="43" spans="1:53" x14ac:dyDescent="0.3">
      <c r="AS43" s="3" t="s">
        <v>2</v>
      </c>
    </row>
    <row r="58" spans="6:6" x14ac:dyDescent="0.3">
      <c r="F58" s="2"/>
    </row>
  </sheetData>
  <sheetProtection formatCells="0" formatColumns="0" formatRows="0" insertRows="0" insertHyperlinks="0"/>
  <dataConsolidate/>
  <mergeCells count="23">
    <mergeCell ref="B38:E38"/>
    <mergeCell ref="AV24:AZ24"/>
    <mergeCell ref="AV25:AZ25"/>
    <mergeCell ref="A24:B25"/>
    <mergeCell ref="K24:AH24"/>
    <mergeCell ref="K25:AH36"/>
    <mergeCell ref="A21:B21"/>
    <mergeCell ref="A6:B6"/>
    <mergeCell ref="A18:B18"/>
    <mergeCell ref="A19:B19"/>
    <mergeCell ref="A20:B20"/>
    <mergeCell ref="A14:B14"/>
    <mergeCell ref="A8:B8"/>
    <mergeCell ref="A12:B12"/>
    <mergeCell ref="AH5:AH6"/>
    <mergeCell ref="A2:AH2"/>
    <mergeCell ref="K3:U3"/>
    <mergeCell ref="AF3:AH3"/>
    <mergeCell ref="A3:G3"/>
    <mergeCell ref="X3:AC3"/>
    <mergeCell ref="H3:J3"/>
    <mergeCell ref="AD3:AE3"/>
    <mergeCell ref="V3:W3"/>
  </mergeCells>
  <phoneticPr fontId="25" type="noConversion"/>
  <conditionalFormatting sqref="C17:AG17">
    <cfRule type="cellIs" dxfId="53" priority="55" operator="greaterThan">
      <formula>12</formula>
    </cfRule>
  </conditionalFormatting>
  <conditionalFormatting sqref="C23:AG23 AH20:AH21">
    <cfRule type="cellIs" dxfId="52" priority="54" operator="greaterThan">
      <formula>12</formula>
    </cfRule>
  </conditionalFormatting>
  <conditionalFormatting sqref="C5:AG6">
    <cfRule type="expression" dxfId="51" priority="92">
      <formula>OR(WEEKDAY(C$6,2)=6,WEEKDAY(C$6,2)=7)</formula>
    </cfRule>
    <cfRule type="expression" dxfId="50" priority="93">
      <formula>VLOOKUP(C$6,$BA$24:$BA$38,1,0)</formula>
    </cfRule>
  </conditionalFormatting>
  <conditionalFormatting sqref="C22:F22 H22:M22 O22:T22 V22:AG22">
    <cfRule type="cellIs" dxfId="12" priority="7" operator="greaterThan">
      <formula>12</formula>
    </cfRule>
  </conditionalFormatting>
  <conditionalFormatting sqref="G22">
    <cfRule type="cellIs" dxfId="11" priority="6" operator="greaterThan">
      <formula>12</formula>
    </cfRule>
  </conditionalFormatting>
  <conditionalFormatting sqref="N22">
    <cfRule type="cellIs" dxfId="10" priority="5" operator="greaterThan">
      <formula>12</formula>
    </cfRule>
  </conditionalFormatting>
  <conditionalFormatting sqref="U22">
    <cfRule type="cellIs" dxfId="9" priority="4" operator="greaterThan">
      <formula>12</formula>
    </cfRule>
  </conditionalFormatting>
  <conditionalFormatting sqref="C10:AG16">
    <cfRule type="expression" dxfId="4" priority="2">
      <formula>OR(WEEKDAY(C$6,2)=6,WEEKDAY(C$6,2)=7)</formula>
    </cfRule>
    <cfRule type="expression" dxfId="3" priority="3">
      <formula>VLOOKUP(C$6,$BA$24:$BA$38,1,0)</formula>
    </cfRule>
  </conditionalFormatting>
  <conditionalFormatting sqref="C18:AG19">
    <cfRule type="cellIs" dxfId="0" priority="1" operator="greaterThan">
      <formula>12</formula>
    </cfRule>
  </conditionalFormatting>
  <dataValidations count="3">
    <dataValidation type="list" allowBlank="1" showInputMessage="1" showErrorMessage="1" sqref="AF3:AH3" xr:uid="{00000000-0002-0000-0000-000000000000}">
      <formula1>$AS$24:$AS$31</formula1>
    </dataValidation>
    <dataValidation type="list" allowBlank="1" showInputMessage="1" showErrorMessage="1" sqref="X3:AC3" xr:uid="{00000000-0002-0000-0000-000001000000}">
      <formula1>$AS$32:$AS$43</formula1>
    </dataValidation>
    <dataValidation type="time" allowBlank="1" showInputMessage="1" showErrorMessage="1" errorTitle="Pozor" error="Chybné zadané údaje." sqref="C18:AG19" xr:uid="{27CD1CF7-CB28-461E-B2E0-A9FFEEB6E17C}">
      <formula1>0.0000115740740740741</formula1>
      <formula2>0.999988425925926</formula2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F5CD-1655-4A4A-8EC5-F5F68A77EA6A}">
  <sheetPr>
    <tabColor theme="2" tint="-0.249977111117893"/>
    <pageSetUpPr fitToPage="1"/>
  </sheetPr>
  <dimension ref="A1:BB58"/>
  <sheetViews>
    <sheetView topLeftCell="B1" zoomScale="85" zoomScaleNormal="100" zoomScaleSheetLayoutView="100" workbookViewId="0">
      <selection activeCell="C18" sqref="C18:AG19"/>
    </sheetView>
  </sheetViews>
  <sheetFormatPr defaultColWidth="0" defaultRowHeight="14.4" x14ac:dyDescent="0.3"/>
  <cols>
    <col min="1" max="1" width="35.109375" style="1" customWidth="1"/>
    <col min="2" max="2" width="33.5546875" style="1" bestFit="1" customWidth="1"/>
    <col min="3" max="3" width="5.6640625" style="1" bestFit="1" customWidth="1"/>
    <col min="4" max="10" width="5.44140625" style="1" customWidth="1"/>
    <col min="11" max="12" width="5.88671875" style="1" customWidth="1"/>
    <col min="13" max="17" width="5.44140625" style="1" customWidth="1"/>
    <col min="18" max="18" width="5.6640625" style="1" customWidth="1"/>
    <col min="19" max="19" width="5.6640625" style="1" bestFit="1" customWidth="1"/>
    <col min="20" max="24" width="5.44140625" style="1" customWidth="1"/>
    <col min="25" max="25" width="5.5546875" style="1" customWidth="1"/>
    <col min="26" max="27" width="5.44140625" style="1" customWidth="1"/>
    <col min="28" max="28" width="5.5546875" style="1" customWidth="1"/>
    <col min="29" max="29" width="5.44140625" style="1" customWidth="1"/>
    <col min="30" max="30" width="5.6640625" style="1" bestFit="1" customWidth="1"/>
    <col min="31" max="31" width="5.44140625" style="1" customWidth="1"/>
    <col min="32" max="32" width="6" style="1" customWidth="1"/>
    <col min="33" max="33" width="5.6640625" style="1" bestFit="1" customWidth="1"/>
    <col min="34" max="34" width="15.6640625" style="1" customWidth="1"/>
    <col min="35" max="35" width="7.6640625" style="1" customWidth="1"/>
    <col min="36" max="44" width="7.6640625" style="1" hidden="1" customWidth="1"/>
    <col min="45" max="45" width="10.6640625" style="1" hidden="1" customWidth="1"/>
    <col min="46" max="54" width="0" style="1" hidden="1" customWidth="1"/>
    <col min="55" max="16384" width="7.6640625" style="1" hidden="1"/>
  </cols>
  <sheetData>
    <row r="1" spans="1:34" x14ac:dyDescent="0.3">
      <c r="A1" s="39" t="s">
        <v>65</v>
      </c>
    </row>
    <row r="2" spans="1:34" ht="81.75" customHeight="1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15" thickBot="1" x14ac:dyDescent="0.35">
      <c r="A3" s="104" t="s">
        <v>53</v>
      </c>
      <c r="B3" s="105"/>
      <c r="C3" s="105"/>
      <c r="D3" s="105"/>
      <c r="E3" s="105"/>
      <c r="F3" s="105"/>
      <c r="G3" s="106"/>
      <c r="H3" s="110" t="s">
        <v>52</v>
      </c>
      <c r="I3" s="111"/>
      <c r="J3" s="112"/>
      <c r="K3" s="98"/>
      <c r="L3" s="99"/>
      <c r="M3" s="99"/>
      <c r="N3" s="99"/>
      <c r="O3" s="99"/>
      <c r="P3" s="99"/>
      <c r="Q3" s="99"/>
      <c r="R3" s="99"/>
      <c r="S3" s="99"/>
      <c r="T3" s="99"/>
      <c r="U3" s="100"/>
      <c r="V3" s="113" t="s">
        <v>51</v>
      </c>
      <c r="W3" s="115"/>
      <c r="X3" s="107" t="s">
        <v>25</v>
      </c>
      <c r="Y3" s="108"/>
      <c r="Z3" s="108"/>
      <c r="AA3" s="108"/>
      <c r="AB3" s="108"/>
      <c r="AC3" s="109"/>
      <c r="AD3" s="113" t="s">
        <v>50</v>
      </c>
      <c r="AE3" s="114"/>
      <c r="AF3" s="101">
        <v>2023</v>
      </c>
      <c r="AG3" s="102"/>
      <c r="AH3" s="103"/>
    </row>
    <row r="4" spans="1:34" ht="15.75" customHeight="1" thickBot="1" x14ac:dyDescent="0.35">
      <c r="B4" s="35"/>
      <c r="AH4" s="35"/>
    </row>
    <row r="5" spans="1:34" ht="15.75" customHeight="1" thickBot="1" x14ac:dyDescent="0.35">
      <c r="B5" s="34" t="s">
        <v>49</v>
      </c>
      <c r="C5" s="33">
        <v>1</v>
      </c>
      <c r="D5" s="32">
        <v>2</v>
      </c>
      <c r="E5" s="32">
        <v>3</v>
      </c>
      <c r="F5" s="32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2">
        <v>10</v>
      </c>
      <c r="M5" s="32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2">
        <v>17</v>
      </c>
      <c r="T5" s="32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2">
        <v>24</v>
      </c>
      <c r="AA5" s="32">
        <v>25</v>
      </c>
      <c r="AB5" s="32">
        <v>26</v>
      </c>
      <c r="AC5" s="32">
        <v>27</v>
      </c>
      <c r="AD5" s="32">
        <v>28</v>
      </c>
      <c r="AE5" s="32">
        <f>IF(DAY(DATE($AF$3,AU24+1,0))=28,"",29)</f>
        <v>29</v>
      </c>
      <c r="AF5" s="32">
        <f>IF(OR(DAY(DATE($AF$3,$AU$24+1,0))=28,DAY(DATE($AF$3,$AU$24+1,0))=29),"",IF(DAY(DATE($AF$3,$AU$24+1,0))=29,"",30))</f>
        <v>30</v>
      </c>
      <c r="AG5" s="76">
        <f>IF(OR(DAY(DATE($AF$3,$AU$24+1,0))=28,DAY(DATE($AF$3,$AU$24+1,0))=29),"",IF(DAY(DATE($AF$3,$AU$24+1,0))=30,"",31))</f>
        <v>31</v>
      </c>
      <c r="AH5" s="95" t="s">
        <v>48</v>
      </c>
    </row>
    <row r="6" spans="1:34" ht="15" thickBot="1" x14ac:dyDescent="0.35">
      <c r="A6" s="118"/>
      <c r="B6" s="119"/>
      <c r="C6" s="31">
        <f t="shared" ref="C6:AD6" si="0">(DATE($AF$3,$AU$24,C5))</f>
        <v>44927</v>
      </c>
      <c r="D6" s="30">
        <f t="shared" si="0"/>
        <v>44928</v>
      </c>
      <c r="E6" s="30">
        <f t="shared" si="0"/>
        <v>44929</v>
      </c>
      <c r="F6" s="30">
        <f t="shared" si="0"/>
        <v>44930</v>
      </c>
      <c r="G6" s="30">
        <f t="shared" si="0"/>
        <v>44931</v>
      </c>
      <c r="H6" s="30">
        <f t="shared" si="0"/>
        <v>44932</v>
      </c>
      <c r="I6" s="30">
        <f t="shared" si="0"/>
        <v>44933</v>
      </c>
      <c r="J6" s="30">
        <f t="shared" si="0"/>
        <v>44934</v>
      </c>
      <c r="K6" s="30">
        <f t="shared" si="0"/>
        <v>44935</v>
      </c>
      <c r="L6" s="30">
        <f t="shared" si="0"/>
        <v>44936</v>
      </c>
      <c r="M6" s="30">
        <f t="shared" si="0"/>
        <v>44937</v>
      </c>
      <c r="N6" s="30">
        <f t="shared" si="0"/>
        <v>44938</v>
      </c>
      <c r="O6" s="30">
        <f t="shared" si="0"/>
        <v>44939</v>
      </c>
      <c r="P6" s="30">
        <f t="shared" si="0"/>
        <v>44940</v>
      </c>
      <c r="Q6" s="30">
        <f t="shared" si="0"/>
        <v>44941</v>
      </c>
      <c r="R6" s="30">
        <f t="shared" si="0"/>
        <v>44942</v>
      </c>
      <c r="S6" s="30">
        <f t="shared" si="0"/>
        <v>44943</v>
      </c>
      <c r="T6" s="30">
        <f t="shared" si="0"/>
        <v>44944</v>
      </c>
      <c r="U6" s="30">
        <f t="shared" si="0"/>
        <v>44945</v>
      </c>
      <c r="V6" s="30">
        <f t="shared" si="0"/>
        <v>44946</v>
      </c>
      <c r="W6" s="30">
        <f t="shared" si="0"/>
        <v>44947</v>
      </c>
      <c r="X6" s="30">
        <f t="shared" si="0"/>
        <v>44948</v>
      </c>
      <c r="Y6" s="30">
        <f t="shared" si="0"/>
        <v>44949</v>
      </c>
      <c r="Z6" s="30">
        <f t="shared" si="0"/>
        <v>44950</v>
      </c>
      <c r="AA6" s="30">
        <f t="shared" si="0"/>
        <v>44951</v>
      </c>
      <c r="AB6" s="30">
        <f t="shared" si="0"/>
        <v>44952</v>
      </c>
      <c r="AC6" s="30">
        <f t="shared" si="0"/>
        <v>44953</v>
      </c>
      <c r="AD6" s="30">
        <f t="shared" si="0"/>
        <v>44954</v>
      </c>
      <c r="AE6" s="30">
        <f>IF(ISERROR(DATE($AF$3,$AU$24,AE5)),"",(DATE($AF$3,$AU$24,AE5)))</f>
        <v>44955</v>
      </c>
      <c r="AF6" s="30">
        <f>IF(ISERROR(DATE($AF$3,$AU$24,AF5)),"",(DATE($AF$3,$AU$24,AF5)))</f>
        <v>44956</v>
      </c>
      <c r="AG6" s="77">
        <f>IF(ISERROR(DATE($AF$3,$AU$24,AG5)),"",(DATE($AF$3,$AU$24,AG5)))</f>
        <v>44957</v>
      </c>
      <c r="AH6" s="96"/>
    </row>
    <row r="7" spans="1:34" x14ac:dyDescent="0.3">
      <c r="A7" s="68" t="s">
        <v>47</v>
      </c>
      <c r="B7" s="69" t="s">
        <v>74</v>
      </c>
      <c r="C7" s="45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78"/>
      <c r="AH7" s="84"/>
    </row>
    <row r="8" spans="1:34" ht="15" thickBot="1" x14ac:dyDescent="0.35">
      <c r="A8" s="124" t="s">
        <v>61</v>
      </c>
      <c r="B8" s="125"/>
      <c r="C8" s="6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79"/>
      <c r="AH8" s="85"/>
    </row>
    <row r="9" spans="1:34" x14ac:dyDescent="0.3">
      <c r="A9" s="63" t="s">
        <v>46</v>
      </c>
      <c r="B9" s="64" t="s">
        <v>66</v>
      </c>
      <c r="C9" s="4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80"/>
      <c r="AH9" s="85"/>
    </row>
    <row r="10" spans="1:34" ht="41.4" x14ac:dyDescent="0.3">
      <c r="A10" s="65" t="s">
        <v>56</v>
      </c>
      <c r="B10" s="88" t="s">
        <v>71</v>
      </c>
      <c r="C10" s="40"/>
      <c r="D10" s="40"/>
      <c r="E10" s="40"/>
      <c r="F10" s="40"/>
      <c r="G10" s="40"/>
      <c r="H10" s="40"/>
      <c r="I10" s="40"/>
      <c r="J10" s="40"/>
      <c r="K10" s="40">
        <v>7.5</v>
      </c>
      <c r="L10" s="40">
        <v>7.5</v>
      </c>
      <c r="M10" s="40">
        <v>7.5</v>
      </c>
      <c r="N10" s="40">
        <v>4</v>
      </c>
      <c r="O10" s="40">
        <v>7.5</v>
      </c>
      <c r="P10" s="40"/>
      <c r="Q10" s="40"/>
      <c r="R10" s="40">
        <v>7.5</v>
      </c>
      <c r="S10" s="40">
        <v>7.5</v>
      </c>
      <c r="T10" s="40">
        <v>7.5</v>
      </c>
      <c r="U10" s="40">
        <v>7.5</v>
      </c>
      <c r="V10" s="40">
        <v>7.5</v>
      </c>
      <c r="W10" s="40"/>
      <c r="X10" s="40"/>
      <c r="Y10" s="40">
        <v>7.5</v>
      </c>
      <c r="Z10" s="40"/>
      <c r="AA10" s="40">
        <v>7.5</v>
      </c>
      <c r="AB10" s="40">
        <v>7.5</v>
      </c>
      <c r="AC10" s="40">
        <v>7.5</v>
      </c>
      <c r="AD10" s="40"/>
      <c r="AE10" s="40"/>
      <c r="AF10" s="40">
        <v>7.5</v>
      </c>
      <c r="AG10" s="40">
        <v>7.5</v>
      </c>
      <c r="AH10" s="86">
        <f t="shared" ref="AH10:AH16" si="1">SUM(C10:AG10)</f>
        <v>116.5</v>
      </c>
    </row>
    <row r="11" spans="1:34" ht="28.2" thickBot="1" x14ac:dyDescent="0.35">
      <c r="A11" s="66" t="s">
        <v>57</v>
      </c>
      <c r="B11" s="71"/>
      <c r="C11" s="4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86">
        <f t="shared" si="1"/>
        <v>0</v>
      </c>
    </row>
    <row r="12" spans="1:34" ht="15" thickBot="1" x14ac:dyDescent="0.35">
      <c r="A12" s="126" t="s">
        <v>62</v>
      </c>
      <c r="B12" s="127"/>
      <c r="C12" s="57"/>
      <c r="D12" s="58"/>
      <c r="E12" s="59"/>
      <c r="F12" s="59"/>
      <c r="G12" s="58"/>
      <c r="H12" s="58"/>
      <c r="I12" s="58"/>
      <c r="J12" s="59"/>
      <c r="K12" s="59"/>
      <c r="L12" s="59"/>
      <c r="M12" s="59"/>
      <c r="N12" s="58"/>
      <c r="O12" s="58"/>
      <c r="P12" s="58"/>
      <c r="Q12" s="59"/>
      <c r="R12" s="59"/>
      <c r="S12" s="58"/>
      <c r="T12" s="58"/>
      <c r="U12" s="58"/>
      <c r="V12" s="58"/>
      <c r="W12" s="58"/>
      <c r="X12" s="59"/>
      <c r="Y12" s="59"/>
      <c r="Z12" s="59"/>
      <c r="AA12" s="59"/>
      <c r="AB12" s="58"/>
      <c r="AC12" s="58"/>
      <c r="AD12" s="58"/>
      <c r="AE12" s="59"/>
      <c r="AF12" s="59"/>
      <c r="AG12" s="58"/>
      <c r="AH12" s="86"/>
    </row>
    <row r="13" spans="1:34" ht="42" thickBot="1" x14ac:dyDescent="0.35">
      <c r="A13" s="72" t="s">
        <v>58</v>
      </c>
      <c r="B13" s="75"/>
      <c r="C13" s="47"/>
      <c r="D13" s="48"/>
      <c r="E13" s="40"/>
      <c r="F13" s="40"/>
      <c r="G13" s="48"/>
      <c r="H13" s="48"/>
      <c r="I13" s="48"/>
      <c r="J13" s="40"/>
      <c r="K13" s="40"/>
      <c r="L13" s="40"/>
      <c r="M13" s="40"/>
      <c r="N13" s="48"/>
      <c r="O13" s="48"/>
      <c r="P13" s="48"/>
      <c r="Q13" s="40"/>
      <c r="R13" s="40"/>
      <c r="S13" s="48"/>
      <c r="T13" s="48"/>
      <c r="U13" s="48"/>
      <c r="V13" s="48"/>
      <c r="W13" s="48"/>
      <c r="X13" s="40"/>
      <c r="Y13" s="40"/>
      <c r="Z13" s="40"/>
      <c r="AA13" s="40"/>
      <c r="AB13" s="48"/>
      <c r="AC13" s="48"/>
      <c r="AD13" s="48"/>
      <c r="AE13" s="40"/>
      <c r="AF13" s="40"/>
      <c r="AG13" s="48"/>
      <c r="AH13" s="86">
        <f t="shared" si="1"/>
        <v>0</v>
      </c>
    </row>
    <row r="14" spans="1:34" x14ac:dyDescent="0.3">
      <c r="A14" s="122" t="s">
        <v>63</v>
      </c>
      <c r="B14" s="123"/>
      <c r="C14" s="60"/>
      <c r="D14" s="61"/>
      <c r="E14" s="62"/>
      <c r="F14" s="62"/>
      <c r="G14" s="61"/>
      <c r="H14" s="61"/>
      <c r="I14" s="61"/>
      <c r="J14" s="62"/>
      <c r="K14" s="62"/>
      <c r="L14" s="62"/>
      <c r="M14" s="62"/>
      <c r="N14" s="61"/>
      <c r="O14" s="61"/>
      <c r="P14" s="61"/>
      <c r="Q14" s="62"/>
      <c r="R14" s="62"/>
      <c r="S14" s="62"/>
      <c r="T14" s="61"/>
      <c r="U14" s="61"/>
      <c r="V14" s="61"/>
      <c r="W14" s="61"/>
      <c r="X14" s="62"/>
      <c r="Y14" s="62"/>
      <c r="Z14" s="62"/>
      <c r="AA14" s="62"/>
      <c r="AB14" s="61"/>
      <c r="AC14" s="61"/>
      <c r="AD14" s="61"/>
      <c r="AE14" s="62"/>
      <c r="AF14" s="62"/>
      <c r="AG14" s="82"/>
      <c r="AH14" s="86"/>
    </row>
    <row r="15" spans="1:34" ht="27.6" x14ac:dyDescent="0.3">
      <c r="A15" s="74" t="s">
        <v>60</v>
      </c>
      <c r="B15" s="75"/>
      <c r="C15" s="8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81"/>
      <c r="AH15" s="86">
        <f t="shared" si="1"/>
        <v>0</v>
      </c>
    </row>
    <row r="16" spans="1:34" ht="28.95" customHeight="1" thickBot="1" x14ac:dyDescent="0.35">
      <c r="A16" s="94" t="s">
        <v>59</v>
      </c>
      <c r="B16" s="75" t="s">
        <v>69</v>
      </c>
      <c r="C16" s="73"/>
      <c r="D16" s="48"/>
      <c r="E16" s="48"/>
      <c r="F16" s="48"/>
      <c r="G16" s="48"/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>
        <v>1</v>
      </c>
      <c r="U16" s="48"/>
      <c r="V16" s="48"/>
      <c r="W16" s="48"/>
      <c r="X16" s="48"/>
      <c r="Y16" s="48"/>
      <c r="Z16" s="48"/>
      <c r="AA16" s="48">
        <v>1</v>
      </c>
      <c r="AB16" s="48"/>
      <c r="AC16" s="48"/>
      <c r="AD16" s="48"/>
      <c r="AE16" s="48"/>
      <c r="AF16" s="48"/>
      <c r="AG16" s="83"/>
      <c r="AH16" s="87">
        <f t="shared" si="1"/>
        <v>3</v>
      </c>
    </row>
    <row r="17" spans="1:53" ht="15" thickBot="1" x14ac:dyDescent="0.35">
      <c r="B17" s="27" t="s">
        <v>45</v>
      </c>
      <c r="C17" s="49">
        <f t="shared" ref="C17:AH17" si="2">SUM(C10:C16)</f>
        <v>0</v>
      </c>
      <c r="D17" s="49">
        <f t="shared" si="2"/>
        <v>0</v>
      </c>
      <c r="E17" s="49">
        <f t="shared" si="2"/>
        <v>0</v>
      </c>
      <c r="F17" s="49">
        <f t="shared" si="2"/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  <c r="J17" s="49">
        <f t="shared" si="2"/>
        <v>0</v>
      </c>
      <c r="K17" s="49">
        <f t="shared" si="2"/>
        <v>7.5</v>
      </c>
      <c r="L17" s="49">
        <f t="shared" si="2"/>
        <v>7.5</v>
      </c>
      <c r="M17" s="49">
        <f t="shared" si="2"/>
        <v>8.5</v>
      </c>
      <c r="N17" s="49">
        <f t="shared" si="2"/>
        <v>4</v>
      </c>
      <c r="O17" s="49">
        <f t="shared" si="2"/>
        <v>7.5</v>
      </c>
      <c r="P17" s="49">
        <f t="shared" si="2"/>
        <v>0</v>
      </c>
      <c r="Q17" s="49">
        <f t="shared" si="2"/>
        <v>0</v>
      </c>
      <c r="R17" s="49">
        <f t="shared" si="2"/>
        <v>7.5</v>
      </c>
      <c r="S17" s="49">
        <f t="shared" si="2"/>
        <v>7.5</v>
      </c>
      <c r="T17" s="49">
        <f t="shared" si="2"/>
        <v>8.5</v>
      </c>
      <c r="U17" s="49">
        <f t="shared" si="2"/>
        <v>7.5</v>
      </c>
      <c r="V17" s="49">
        <f t="shared" si="2"/>
        <v>7.5</v>
      </c>
      <c r="W17" s="49">
        <f t="shared" si="2"/>
        <v>0</v>
      </c>
      <c r="X17" s="49">
        <f t="shared" si="2"/>
        <v>0</v>
      </c>
      <c r="Y17" s="49">
        <f t="shared" si="2"/>
        <v>7.5</v>
      </c>
      <c r="Z17" s="49">
        <f t="shared" si="2"/>
        <v>0</v>
      </c>
      <c r="AA17" s="49">
        <f t="shared" si="2"/>
        <v>8.5</v>
      </c>
      <c r="AB17" s="49">
        <f t="shared" si="2"/>
        <v>7.5</v>
      </c>
      <c r="AC17" s="49">
        <f t="shared" si="2"/>
        <v>7.5</v>
      </c>
      <c r="AD17" s="49">
        <f t="shared" si="2"/>
        <v>0</v>
      </c>
      <c r="AE17" s="49">
        <f t="shared" si="2"/>
        <v>0</v>
      </c>
      <c r="AF17" s="49">
        <f t="shared" si="2"/>
        <v>7.5</v>
      </c>
      <c r="AG17" s="50">
        <f t="shared" si="2"/>
        <v>7.5</v>
      </c>
      <c r="AH17" s="50">
        <f t="shared" si="2"/>
        <v>119.5</v>
      </c>
    </row>
    <row r="18" spans="1:53" x14ac:dyDescent="0.3">
      <c r="A18" s="120" t="s">
        <v>44</v>
      </c>
      <c r="B18" s="120"/>
      <c r="C18" s="90"/>
      <c r="D18" s="90"/>
      <c r="E18" s="90"/>
      <c r="F18" s="90"/>
      <c r="G18" s="90"/>
      <c r="H18" s="90"/>
      <c r="I18" s="90"/>
      <c r="J18" s="90"/>
      <c r="K18" s="90">
        <v>0.3125</v>
      </c>
      <c r="L18" s="90">
        <v>0.3125</v>
      </c>
      <c r="M18" s="90">
        <v>0.3125</v>
      </c>
      <c r="N18" s="90">
        <v>0.3125</v>
      </c>
      <c r="O18" s="90">
        <v>0.3125</v>
      </c>
      <c r="P18" s="90"/>
      <c r="Q18" s="90"/>
      <c r="R18" s="90">
        <v>0.3125</v>
      </c>
      <c r="S18" s="90">
        <v>0.3125</v>
      </c>
      <c r="T18" s="90">
        <v>0.3125</v>
      </c>
      <c r="U18" s="90">
        <v>0.3125</v>
      </c>
      <c r="V18" s="90">
        <v>0.3125</v>
      </c>
      <c r="W18" s="90"/>
      <c r="X18" s="90"/>
      <c r="Y18" s="90">
        <v>0.3125</v>
      </c>
      <c r="Z18" s="90"/>
      <c r="AA18" s="90">
        <v>0.3125</v>
      </c>
      <c r="AB18" s="90">
        <v>0.3125</v>
      </c>
      <c r="AC18" s="90">
        <v>0.3125</v>
      </c>
      <c r="AD18" s="90"/>
      <c r="AE18" s="90"/>
      <c r="AF18" s="90">
        <v>0.3125</v>
      </c>
      <c r="AG18" s="90">
        <v>0.3125</v>
      </c>
      <c r="AH18" s="41"/>
    </row>
    <row r="19" spans="1:53" x14ac:dyDescent="0.3">
      <c r="A19" s="121" t="s">
        <v>43</v>
      </c>
      <c r="B19" s="121"/>
      <c r="C19" s="90"/>
      <c r="D19" s="90"/>
      <c r="E19" s="90"/>
      <c r="F19" s="90"/>
      <c r="G19" s="90"/>
      <c r="H19" s="90"/>
      <c r="I19" s="90"/>
      <c r="J19" s="90"/>
      <c r="K19" s="90">
        <v>0.64583333333333337</v>
      </c>
      <c r="L19" s="90">
        <v>0.64583333333333337</v>
      </c>
      <c r="M19" s="90">
        <v>0.72916666666666663</v>
      </c>
      <c r="N19" s="90">
        <v>0.64583333333333337</v>
      </c>
      <c r="O19" s="90">
        <v>0.64583333333333337</v>
      </c>
      <c r="P19" s="90"/>
      <c r="Q19" s="90"/>
      <c r="R19" s="90">
        <v>0.64583333333333337</v>
      </c>
      <c r="S19" s="90">
        <v>0.64583333333333337</v>
      </c>
      <c r="T19" s="90">
        <v>0.72916666666666663</v>
      </c>
      <c r="U19" s="90">
        <v>0.64583333333333337</v>
      </c>
      <c r="V19" s="90">
        <v>0.64583333333333337</v>
      </c>
      <c r="W19" s="90"/>
      <c r="X19" s="90"/>
      <c r="Y19" s="90">
        <v>0.64583333333333337</v>
      </c>
      <c r="Z19" s="90"/>
      <c r="AA19" s="90">
        <v>0.72916666666666663</v>
      </c>
      <c r="AB19" s="90">
        <v>0.64583333333333337</v>
      </c>
      <c r="AC19" s="90">
        <v>0.64583333333333337</v>
      </c>
      <c r="AD19" s="90"/>
      <c r="AE19" s="90"/>
      <c r="AF19" s="90">
        <v>0.64583333333333337</v>
      </c>
      <c r="AG19" s="90">
        <v>0.64583333333333337</v>
      </c>
      <c r="AH19" s="42"/>
    </row>
    <row r="20" spans="1:53" x14ac:dyDescent="0.3">
      <c r="A20" s="117" t="s">
        <v>42</v>
      </c>
      <c r="B20" s="117"/>
      <c r="C20" s="51">
        <f>C19-C18</f>
        <v>0</v>
      </c>
      <c r="D20" s="51">
        <f t="shared" ref="D20:AG20" si="3">D19-D18</f>
        <v>0</v>
      </c>
      <c r="E20" s="51">
        <f>E19-E18</f>
        <v>0</v>
      </c>
      <c r="F20" s="51">
        <f>F19-F18</f>
        <v>0</v>
      </c>
      <c r="G20" s="51">
        <f t="shared" si="3"/>
        <v>0</v>
      </c>
      <c r="H20" s="51">
        <f t="shared" si="3"/>
        <v>0</v>
      </c>
      <c r="I20" s="51">
        <f t="shared" si="3"/>
        <v>0</v>
      </c>
      <c r="J20" s="51">
        <f t="shared" si="3"/>
        <v>0</v>
      </c>
      <c r="K20" s="51">
        <f t="shared" si="3"/>
        <v>0.33333333333333337</v>
      </c>
      <c r="L20" s="51">
        <f t="shared" si="3"/>
        <v>0.33333333333333337</v>
      </c>
      <c r="M20" s="51">
        <f t="shared" si="3"/>
        <v>0.41666666666666663</v>
      </c>
      <c r="N20" s="51">
        <f t="shared" si="3"/>
        <v>0.33333333333333337</v>
      </c>
      <c r="O20" s="51">
        <f t="shared" si="3"/>
        <v>0.33333333333333337</v>
      </c>
      <c r="P20" s="51">
        <f t="shared" si="3"/>
        <v>0</v>
      </c>
      <c r="Q20" s="51">
        <f t="shared" si="3"/>
        <v>0</v>
      </c>
      <c r="R20" s="51">
        <f t="shared" si="3"/>
        <v>0.33333333333333337</v>
      </c>
      <c r="S20" s="51">
        <f t="shared" si="3"/>
        <v>0.33333333333333337</v>
      </c>
      <c r="T20" s="51">
        <f t="shared" si="3"/>
        <v>0.41666666666666663</v>
      </c>
      <c r="U20" s="51">
        <f t="shared" si="3"/>
        <v>0.33333333333333337</v>
      </c>
      <c r="V20" s="51">
        <f t="shared" si="3"/>
        <v>0.33333333333333337</v>
      </c>
      <c r="W20" s="51">
        <f t="shared" si="3"/>
        <v>0</v>
      </c>
      <c r="X20" s="51">
        <f t="shared" si="3"/>
        <v>0</v>
      </c>
      <c r="Y20" s="51">
        <f t="shared" si="3"/>
        <v>0.33333333333333337</v>
      </c>
      <c r="Z20" s="51">
        <f t="shared" si="3"/>
        <v>0</v>
      </c>
      <c r="AA20" s="51">
        <f t="shared" si="3"/>
        <v>0.41666666666666663</v>
      </c>
      <c r="AB20" s="51">
        <f t="shared" si="3"/>
        <v>0.33333333333333337</v>
      </c>
      <c r="AC20" s="51">
        <f t="shared" si="3"/>
        <v>0.33333333333333337</v>
      </c>
      <c r="AD20" s="51">
        <f t="shared" si="3"/>
        <v>0</v>
      </c>
      <c r="AE20" s="51">
        <f t="shared" si="3"/>
        <v>0</v>
      </c>
      <c r="AF20" s="51">
        <f t="shared" si="3"/>
        <v>0.33333333333333337</v>
      </c>
      <c r="AG20" s="51">
        <f t="shared" si="3"/>
        <v>0.33333333333333337</v>
      </c>
      <c r="AH20" s="43"/>
    </row>
    <row r="21" spans="1:53" x14ac:dyDescent="0.3">
      <c r="A21" s="116" t="s">
        <v>54</v>
      </c>
      <c r="B21" s="117"/>
      <c r="C21" s="55">
        <f>(C20-INT(C20))*24</f>
        <v>0</v>
      </c>
      <c r="D21" s="55">
        <f>(D20-INT(D20))*24</f>
        <v>0</v>
      </c>
      <c r="E21" s="55">
        <f t="shared" ref="E21:AG21" si="4">(E20-INT(E20))*24</f>
        <v>0</v>
      </c>
      <c r="F21" s="55">
        <f t="shared" si="4"/>
        <v>0</v>
      </c>
      <c r="G21" s="55">
        <f>(G20-INT(G20))*24</f>
        <v>0</v>
      </c>
      <c r="H21" s="55">
        <f t="shared" si="4"/>
        <v>0</v>
      </c>
      <c r="I21" s="55">
        <f t="shared" si="4"/>
        <v>0</v>
      </c>
      <c r="J21" s="55">
        <f t="shared" si="4"/>
        <v>0</v>
      </c>
      <c r="K21" s="55">
        <f t="shared" si="4"/>
        <v>8</v>
      </c>
      <c r="L21" s="55">
        <f t="shared" si="4"/>
        <v>8</v>
      </c>
      <c r="M21" s="55">
        <f t="shared" si="4"/>
        <v>10</v>
      </c>
      <c r="N21" s="55">
        <f t="shared" si="4"/>
        <v>8</v>
      </c>
      <c r="O21" s="55">
        <f t="shared" si="4"/>
        <v>8</v>
      </c>
      <c r="P21" s="55">
        <f t="shared" si="4"/>
        <v>0</v>
      </c>
      <c r="Q21" s="55">
        <f t="shared" si="4"/>
        <v>0</v>
      </c>
      <c r="R21" s="55">
        <f t="shared" si="4"/>
        <v>8</v>
      </c>
      <c r="S21" s="55">
        <f t="shared" si="4"/>
        <v>8</v>
      </c>
      <c r="T21" s="55">
        <f t="shared" si="4"/>
        <v>10</v>
      </c>
      <c r="U21" s="55">
        <f t="shared" si="4"/>
        <v>8</v>
      </c>
      <c r="V21" s="55">
        <f t="shared" si="4"/>
        <v>8</v>
      </c>
      <c r="W21" s="55">
        <f t="shared" si="4"/>
        <v>0</v>
      </c>
      <c r="X21" s="55">
        <f t="shared" si="4"/>
        <v>0</v>
      </c>
      <c r="Y21" s="55">
        <f t="shared" si="4"/>
        <v>8</v>
      </c>
      <c r="Z21" s="55">
        <f t="shared" si="4"/>
        <v>0</v>
      </c>
      <c r="AA21" s="55">
        <f t="shared" si="4"/>
        <v>10</v>
      </c>
      <c r="AB21" s="55">
        <f t="shared" si="4"/>
        <v>8</v>
      </c>
      <c r="AC21" s="55">
        <f t="shared" si="4"/>
        <v>8</v>
      </c>
      <c r="AD21" s="55">
        <f t="shared" si="4"/>
        <v>0</v>
      </c>
      <c r="AE21" s="55">
        <f t="shared" si="4"/>
        <v>0</v>
      </c>
      <c r="AF21" s="55">
        <f t="shared" si="4"/>
        <v>8</v>
      </c>
      <c r="AG21" s="51">
        <f t="shared" si="4"/>
        <v>8</v>
      </c>
      <c r="AH21" s="43"/>
    </row>
    <row r="22" spans="1:53" x14ac:dyDescent="0.3">
      <c r="A22" s="70" t="s">
        <v>41</v>
      </c>
      <c r="B22" s="70"/>
      <c r="C22" s="54"/>
      <c r="D22" s="169" t="s">
        <v>67</v>
      </c>
      <c r="E22" s="169" t="s">
        <v>67</v>
      </c>
      <c r="F22" s="169" t="s">
        <v>67</v>
      </c>
      <c r="G22" s="54" t="s">
        <v>67</v>
      </c>
      <c r="H22" s="169" t="s">
        <v>75</v>
      </c>
      <c r="I22" s="169"/>
      <c r="J22" s="169"/>
      <c r="K22" s="54"/>
      <c r="L22" s="169"/>
      <c r="M22" s="54"/>
      <c r="N22" s="54" t="s">
        <v>76</v>
      </c>
      <c r="O22" s="169"/>
      <c r="P22" s="54"/>
      <c r="Q22" s="169"/>
      <c r="R22" s="169"/>
      <c r="S22" s="54"/>
      <c r="T22" s="169"/>
      <c r="U22" s="54"/>
      <c r="V22" s="91"/>
      <c r="W22" s="52"/>
      <c r="X22" s="169"/>
      <c r="Y22" s="54"/>
      <c r="Z22" s="169" t="s">
        <v>68</v>
      </c>
      <c r="AA22" s="54"/>
      <c r="AB22" s="54"/>
      <c r="AC22" s="169"/>
      <c r="AD22" s="169"/>
      <c r="AE22" s="52"/>
      <c r="AF22" s="52"/>
      <c r="AG22" s="52"/>
      <c r="AH22" s="44"/>
    </row>
    <row r="23" spans="1:53" ht="15" thickBot="1" x14ac:dyDescent="0.3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53" ht="15.75" customHeight="1" thickBot="1" x14ac:dyDescent="0.35">
      <c r="A24" s="133" t="s">
        <v>40</v>
      </c>
      <c r="B24" s="134"/>
      <c r="K24" s="137" t="s">
        <v>55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9"/>
      <c r="AS24" s="1">
        <v>2016</v>
      </c>
      <c r="AU24" s="1">
        <f>MONTH(DATEVALUE(X3&amp;" 1"))</f>
        <v>1</v>
      </c>
      <c r="AV24" s="130" t="s">
        <v>39</v>
      </c>
      <c r="AW24" s="131"/>
      <c r="AX24" s="131"/>
      <c r="AY24" s="131"/>
      <c r="AZ24" s="132"/>
      <c r="BA24" s="7">
        <f>DATE($AF$3,1,1)</f>
        <v>44927</v>
      </c>
    </row>
    <row r="25" spans="1:53" ht="15" thickBot="1" x14ac:dyDescent="0.35">
      <c r="A25" s="135"/>
      <c r="B25" s="136"/>
      <c r="K25" s="140" t="s">
        <v>72</v>
      </c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2"/>
      <c r="AS25" s="1">
        <v>2017</v>
      </c>
      <c r="AV25" s="130" t="s">
        <v>38</v>
      </c>
      <c r="AW25" s="131"/>
      <c r="AX25" s="131"/>
      <c r="AY25" s="131"/>
      <c r="AZ25" s="132"/>
      <c r="BA25" s="7">
        <f>DATE($AF$3,1,6)</f>
        <v>44932</v>
      </c>
    </row>
    <row r="26" spans="1:53" ht="21" customHeight="1" x14ac:dyDescent="0.3">
      <c r="A26" s="25" t="s">
        <v>37</v>
      </c>
      <c r="B26" s="24">
        <v>116.5</v>
      </c>
      <c r="K26" s="143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5"/>
      <c r="AS26" s="1">
        <v>2018</v>
      </c>
      <c r="AV26" s="14" t="s">
        <v>36</v>
      </c>
      <c r="AW26" s="13"/>
      <c r="AX26" s="13"/>
      <c r="AY26" s="13"/>
      <c r="AZ26" s="12"/>
      <c r="BA26" s="7">
        <f>BA27-3</f>
        <v>45023</v>
      </c>
    </row>
    <row r="27" spans="1:53" x14ac:dyDescent="0.3">
      <c r="A27" s="22" t="s">
        <v>35</v>
      </c>
      <c r="B27" s="23">
        <v>7.5</v>
      </c>
      <c r="K27" s="143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5"/>
      <c r="AS27" s="1">
        <v>2019</v>
      </c>
      <c r="AV27" s="14" t="s">
        <v>34</v>
      </c>
      <c r="AW27" s="13"/>
      <c r="AX27" s="13"/>
      <c r="AY27" s="13"/>
      <c r="AZ27" s="12"/>
      <c r="BA27" s="7">
        <f>DOLLAR(("4/"&amp;AF3)/7+MOD(19*MOD($AF$3,19)-7,30)*14%,)*7-5</f>
        <v>45026</v>
      </c>
    </row>
    <row r="28" spans="1:53" x14ac:dyDescent="0.3">
      <c r="A28" s="22" t="s">
        <v>33</v>
      </c>
      <c r="B28" s="23">
        <v>30</v>
      </c>
      <c r="K28" s="143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5"/>
      <c r="AS28" s="1">
        <v>2020</v>
      </c>
      <c r="AV28" s="14" t="s">
        <v>32</v>
      </c>
      <c r="AW28" s="13"/>
      <c r="AX28" s="13"/>
      <c r="AY28" s="13"/>
      <c r="AZ28" s="12"/>
      <c r="BA28" s="7">
        <f>DATE($AF$3,5,1)</f>
        <v>45047</v>
      </c>
    </row>
    <row r="29" spans="1:53" x14ac:dyDescent="0.3">
      <c r="A29" s="22" t="s">
        <v>0</v>
      </c>
      <c r="B29" s="23">
        <v>11</v>
      </c>
      <c r="K29" s="143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5"/>
      <c r="AS29" s="1">
        <v>2021</v>
      </c>
      <c r="AV29" s="14" t="s">
        <v>31</v>
      </c>
      <c r="AW29" s="13"/>
      <c r="AX29" s="13"/>
      <c r="AY29" s="13"/>
      <c r="AZ29" s="12"/>
      <c r="BA29" s="7">
        <f>DATE($AF$3,5,8)</f>
        <v>45054</v>
      </c>
    </row>
    <row r="30" spans="1:53" x14ac:dyDescent="0.3">
      <c r="A30" s="22" t="s">
        <v>30</v>
      </c>
      <c r="B30" s="23">
        <v>0</v>
      </c>
      <c r="K30" s="143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5"/>
      <c r="AS30" s="1">
        <v>2022</v>
      </c>
      <c r="AV30" s="14" t="s">
        <v>29</v>
      </c>
      <c r="AW30" s="13"/>
      <c r="AX30" s="13"/>
      <c r="AY30" s="13"/>
      <c r="AZ30" s="12"/>
      <c r="BA30" s="7">
        <f>DATE($AF$3,7,5)</f>
        <v>45112</v>
      </c>
    </row>
    <row r="31" spans="1:53" x14ac:dyDescent="0.3">
      <c r="A31" s="22" t="s">
        <v>28</v>
      </c>
      <c r="B31" s="23">
        <v>0</v>
      </c>
      <c r="K31" s="146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8"/>
      <c r="AS31" s="1">
        <v>2023</v>
      </c>
      <c r="AV31" s="14" t="s">
        <v>27</v>
      </c>
      <c r="AW31" s="13"/>
      <c r="AX31" s="13"/>
      <c r="AY31" s="13"/>
      <c r="AZ31" s="12"/>
      <c r="BA31" s="7">
        <f>DATE($AF$3,8,29)</f>
        <v>45167</v>
      </c>
    </row>
    <row r="32" spans="1:53" x14ac:dyDescent="0.3">
      <c r="A32" s="22" t="s">
        <v>26</v>
      </c>
      <c r="B32" s="92">
        <v>0</v>
      </c>
      <c r="K32" s="146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8"/>
      <c r="AS32" s="3" t="s">
        <v>25</v>
      </c>
      <c r="AV32" s="14" t="s">
        <v>24</v>
      </c>
      <c r="AW32" s="13"/>
      <c r="AX32" s="13"/>
      <c r="AY32" s="13"/>
      <c r="AZ32" s="12"/>
      <c r="BA32" s="7">
        <f>DATE($AF$3,9,1)</f>
        <v>45170</v>
      </c>
    </row>
    <row r="33" spans="1:53" ht="15" thickBot="1" x14ac:dyDescent="0.35">
      <c r="A33" s="21" t="s">
        <v>23</v>
      </c>
      <c r="B33" s="93">
        <v>0</v>
      </c>
      <c r="K33" s="146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8"/>
      <c r="AS33" s="3" t="s">
        <v>22</v>
      </c>
      <c r="AV33" s="14" t="s">
        <v>21</v>
      </c>
      <c r="AW33" s="13"/>
      <c r="AX33" s="13"/>
      <c r="AY33" s="13"/>
      <c r="AZ33" s="12"/>
      <c r="BA33" s="7">
        <f>DATE($AF$3,9,15)</f>
        <v>45184</v>
      </c>
    </row>
    <row r="34" spans="1:53" ht="15" thickBot="1" x14ac:dyDescent="0.35">
      <c r="A34" s="20" t="s">
        <v>20</v>
      </c>
      <c r="B34" s="19">
        <f>SUM(B26:B33)</f>
        <v>165</v>
      </c>
      <c r="K34" s="146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8"/>
      <c r="AS34" s="3" t="s">
        <v>19</v>
      </c>
      <c r="AV34" s="14" t="s">
        <v>18</v>
      </c>
      <c r="AW34" s="13"/>
      <c r="AX34" s="13"/>
      <c r="AY34" s="13"/>
      <c r="AZ34" s="12"/>
      <c r="BA34" s="7">
        <f>DATE($AF$3,11,1)</f>
        <v>45231</v>
      </c>
    </row>
    <row r="35" spans="1:53" ht="21" customHeight="1" x14ac:dyDescent="0.3">
      <c r="A35" s="18" t="s">
        <v>1</v>
      </c>
      <c r="B35" s="53">
        <v>44958</v>
      </c>
      <c r="K35" s="146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8"/>
      <c r="AS35" s="3" t="s">
        <v>17</v>
      </c>
      <c r="AU35" s="6"/>
      <c r="AV35" s="14" t="s">
        <v>16</v>
      </c>
      <c r="AW35" s="13"/>
      <c r="AX35" s="13"/>
      <c r="AY35" s="13"/>
      <c r="AZ35" s="12"/>
      <c r="BA35" s="7">
        <f>DATE($AF$3,11,17)</f>
        <v>45247</v>
      </c>
    </row>
    <row r="36" spans="1:53" ht="76.2" customHeight="1" thickBot="1" x14ac:dyDescent="0.35">
      <c r="A36" s="17" t="s">
        <v>15</v>
      </c>
      <c r="B36" s="16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1"/>
      <c r="AS36" s="3" t="s">
        <v>14</v>
      </c>
      <c r="AU36" s="6"/>
      <c r="AV36" s="14" t="s">
        <v>13</v>
      </c>
      <c r="AW36" s="13"/>
      <c r="AX36" s="13"/>
      <c r="AY36" s="13"/>
      <c r="AZ36" s="12"/>
      <c r="BA36" s="7">
        <f>DATE($AF$3,12,24)</f>
        <v>45284</v>
      </c>
    </row>
    <row r="37" spans="1:53" ht="15" thickBot="1" x14ac:dyDescent="0.35">
      <c r="A37" s="15"/>
      <c r="B37" s="15"/>
      <c r="AS37" s="3" t="s">
        <v>12</v>
      </c>
      <c r="AU37" s="6"/>
      <c r="AV37" s="14" t="s">
        <v>11</v>
      </c>
      <c r="AW37" s="13"/>
      <c r="AX37" s="13"/>
      <c r="AY37" s="13"/>
      <c r="AZ37" s="12"/>
      <c r="BA37" s="7">
        <f>DATE($AF$3,12,25)</f>
        <v>45285</v>
      </c>
    </row>
    <row r="38" spans="1:53" ht="100.5" customHeight="1" thickBot="1" x14ac:dyDescent="0.35">
      <c r="A38" s="11" t="s">
        <v>10</v>
      </c>
      <c r="B38" s="128" t="s">
        <v>9</v>
      </c>
      <c r="C38" s="128"/>
      <c r="D38" s="128"/>
      <c r="E38" s="129"/>
      <c r="AS38" s="3" t="s">
        <v>8</v>
      </c>
      <c r="AU38" s="6"/>
      <c r="AV38" s="10" t="s">
        <v>7</v>
      </c>
      <c r="AW38" s="9"/>
      <c r="AX38" s="9"/>
      <c r="AY38" s="9"/>
      <c r="AZ38" s="8"/>
      <c r="BA38" s="7">
        <f>DATE($AF$3,12,26)</f>
        <v>45286</v>
      </c>
    </row>
    <row r="39" spans="1:53" x14ac:dyDescent="0.3">
      <c r="AS39" s="3" t="s">
        <v>6</v>
      </c>
      <c r="AU39" s="6"/>
      <c r="AV39" s="5"/>
      <c r="AW39" s="5"/>
      <c r="AX39" s="5"/>
      <c r="AY39" s="5"/>
      <c r="AZ39" s="5"/>
      <c r="BA39" s="4"/>
    </row>
    <row r="40" spans="1:53" x14ac:dyDescent="0.3">
      <c r="AS40" s="3" t="s">
        <v>5</v>
      </c>
    </row>
    <row r="41" spans="1:53" x14ac:dyDescent="0.3">
      <c r="AS41" s="3" t="s">
        <v>4</v>
      </c>
    </row>
    <row r="42" spans="1:53" x14ac:dyDescent="0.3">
      <c r="AS42" s="3" t="s">
        <v>3</v>
      </c>
    </row>
    <row r="43" spans="1:53" x14ac:dyDescent="0.3">
      <c r="AS43" s="3" t="s">
        <v>2</v>
      </c>
    </row>
    <row r="58" spans="6:6" x14ac:dyDescent="0.3">
      <c r="F58" s="2"/>
    </row>
  </sheetData>
  <sheetProtection formatCells="0" formatColumns="0" formatRows="0" insertRows="0" insertHyperlinks="0"/>
  <dataConsolidate/>
  <mergeCells count="23">
    <mergeCell ref="AH5:AH6"/>
    <mergeCell ref="A6:B6"/>
    <mergeCell ref="A8:B8"/>
    <mergeCell ref="A12:B12"/>
    <mergeCell ref="A14:B14"/>
    <mergeCell ref="A2:AH2"/>
    <mergeCell ref="A3:G3"/>
    <mergeCell ref="H3:J3"/>
    <mergeCell ref="K3:U3"/>
    <mergeCell ref="V3:W3"/>
    <mergeCell ref="X3:AC3"/>
    <mergeCell ref="AD3:AE3"/>
    <mergeCell ref="AF3:AH3"/>
    <mergeCell ref="AV24:AZ24"/>
    <mergeCell ref="K25:AH36"/>
    <mergeCell ref="AV25:AZ25"/>
    <mergeCell ref="B38:E38"/>
    <mergeCell ref="A18:B18"/>
    <mergeCell ref="A19:B19"/>
    <mergeCell ref="A20:B20"/>
    <mergeCell ref="A21:B21"/>
    <mergeCell ref="A24:B25"/>
    <mergeCell ref="K24:AH24"/>
  </mergeCells>
  <conditionalFormatting sqref="C17:AG17">
    <cfRule type="cellIs" dxfId="42" priority="51" operator="greaterThan">
      <formula>12</formula>
    </cfRule>
  </conditionalFormatting>
  <conditionalFormatting sqref="C23:AG23 AH20:AH21">
    <cfRule type="cellIs" dxfId="41" priority="50" operator="greaterThan">
      <formula>12</formula>
    </cfRule>
  </conditionalFormatting>
  <conditionalFormatting sqref="C5:AG6">
    <cfRule type="expression" dxfId="40" priority="52">
      <formula>OR(WEEKDAY(C$6,2)=6,WEEKDAY(C$6,2)=7)</formula>
    </cfRule>
    <cfRule type="expression" dxfId="39" priority="53">
      <formula>VLOOKUP(C$6,$BA$24:$BA$38,1,0)</formula>
    </cfRule>
  </conditionalFormatting>
  <conditionalFormatting sqref="C22:F22 H22:M22 O22:T22 V22:AG22">
    <cfRule type="cellIs" dxfId="16" priority="7" operator="greaterThan">
      <formula>12</formula>
    </cfRule>
  </conditionalFormatting>
  <conditionalFormatting sqref="G22">
    <cfRule type="cellIs" dxfId="15" priority="6" operator="greaterThan">
      <formula>12</formula>
    </cfRule>
  </conditionalFormatting>
  <conditionalFormatting sqref="N22">
    <cfRule type="cellIs" dxfId="14" priority="5" operator="greaterThan">
      <formula>12</formula>
    </cfRule>
  </conditionalFormatting>
  <conditionalFormatting sqref="U22">
    <cfRule type="cellIs" dxfId="13" priority="4" operator="greaterThan">
      <formula>12</formula>
    </cfRule>
  </conditionalFormatting>
  <conditionalFormatting sqref="C10:AG16">
    <cfRule type="expression" dxfId="6" priority="2">
      <formula>OR(WEEKDAY(C$6,2)=6,WEEKDAY(C$6,2)=7)</formula>
    </cfRule>
    <cfRule type="expression" dxfId="5" priority="3">
      <formula>VLOOKUP(C$6,$BA$24:$BA$38,1,0)</formula>
    </cfRule>
  </conditionalFormatting>
  <conditionalFormatting sqref="C18:AG19">
    <cfRule type="cellIs" dxfId="1" priority="1" operator="greaterThan">
      <formula>12</formula>
    </cfRule>
  </conditionalFormatting>
  <dataValidations count="3">
    <dataValidation type="time" allowBlank="1" showInputMessage="1" showErrorMessage="1" errorTitle="Pozor" error="Chybné zadané údaje." sqref="C18:AG19" xr:uid="{6C8CD558-B9A3-471B-8B5C-7DE7BDA59992}">
      <formula1>0.0000115740740740741</formula1>
      <formula2>0.999988425925926</formula2>
    </dataValidation>
    <dataValidation type="list" allowBlank="1" showInputMessage="1" showErrorMessage="1" sqref="X3:AC3" xr:uid="{EDDC2C09-A457-4A72-9E4C-71855005B765}">
      <formula1>$AS$32:$AS$43</formula1>
    </dataValidation>
    <dataValidation type="list" allowBlank="1" showInputMessage="1" showErrorMessage="1" sqref="AF3:AH3" xr:uid="{F55737EA-2E13-4D4A-ACBB-062D91E1AD97}">
      <formula1>$AS$24:$AS$31</formula1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3601-ED9F-4C03-80AD-AA2AF373C873}">
  <sheetPr>
    <pageSetUpPr fitToPage="1"/>
  </sheetPr>
  <dimension ref="A1:BB58"/>
  <sheetViews>
    <sheetView topLeftCell="A2" zoomScale="85" zoomScaleNormal="100" zoomScaleSheetLayoutView="100" workbookViewId="0">
      <selection activeCell="C18" sqref="C18:AG19"/>
    </sheetView>
  </sheetViews>
  <sheetFormatPr defaultColWidth="0" defaultRowHeight="14.4" x14ac:dyDescent="0.3"/>
  <cols>
    <col min="1" max="1" width="35.109375" style="1" customWidth="1"/>
    <col min="2" max="2" width="33.5546875" style="1" bestFit="1" customWidth="1"/>
    <col min="3" max="3" width="5.6640625" style="1" bestFit="1" customWidth="1"/>
    <col min="4" max="10" width="5.44140625" style="1" customWidth="1"/>
    <col min="11" max="12" width="5.88671875" style="1" customWidth="1"/>
    <col min="13" max="17" width="5.44140625" style="1" customWidth="1"/>
    <col min="18" max="18" width="5.6640625" style="1" customWidth="1"/>
    <col min="19" max="19" width="5.6640625" style="1" bestFit="1" customWidth="1"/>
    <col min="20" max="24" width="5.44140625" style="1" customWidth="1"/>
    <col min="25" max="25" width="5.5546875" style="1" customWidth="1"/>
    <col min="26" max="27" width="5.44140625" style="1" customWidth="1"/>
    <col min="28" max="28" width="5.5546875" style="1" customWidth="1"/>
    <col min="29" max="29" width="5.44140625" style="1" customWidth="1"/>
    <col min="30" max="30" width="5.6640625" style="1" bestFit="1" customWidth="1"/>
    <col min="31" max="31" width="5.44140625" style="1" customWidth="1"/>
    <col min="32" max="32" width="6" style="1" customWidth="1"/>
    <col min="33" max="33" width="5.6640625" style="1" bestFit="1" customWidth="1"/>
    <col min="34" max="34" width="15.6640625" style="1" customWidth="1"/>
    <col min="35" max="35" width="7.6640625" style="1" customWidth="1"/>
    <col min="36" max="44" width="7.6640625" style="1" hidden="1" customWidth="1"/>
    <col min="45" max="45" width="10.6640625" style="1" hidden="1" customWidth="1"/>
    <col min="46" max="54" width="0" style="1" hidden="1" customWidth="1"/>
    <col min="55" max="16384" width="7.6640625" style="1" hidden="1"/>
  </cols>
  <sheetData>
    <row r="1" spans="1:34" x14ac:dyDescent="0.3">
      <c r="A1" s="39" t="s">
        <v>65</v>
      </c>
    </row>
    <row r="2" spans="1:34" ht="81.75" customHeight="1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15" thickBot="1" x14ac:dyDescent="0.35">
      <c r="A3" s="104" t="s">
        <v>53</v>
      </c>
      <c r="B3" s="105"/>
      <c r="C3" s="105"/>
      <c r="D3" s="105"/>
      <c r="E3" s="105"/>
      <c r="F3" s="105"/>
      <c r="G3" s="106"/>
      <c r="H3" s="110" t="s">
        <v>52</v>
      </c>
      <c r="I3" s="111"/>
      <c r="J3" s="112"/>
      <c r="K3" s="98"/>
      <c r="L3" s="99"/>
      <c r="M3" s="99"/>
      <c r="N3" s="99"/>
      <c r="O3" s="99"/>
      <c r="P3" s="99"/>
      <c r="Q3" s="99"/>
      <c r="R3" s="99"/>
      <c r="S3" s="99"/>
      <c r="T3" s="99"/>
      <c r="U3" s="100"/>
      <c r="V3" s="113" t="s">
        <v>51</v>
      </c>
      <c r="W3" s="115"/>
      <c r="X3" s="107" t="s">
        <v>25</v>
      </c>
      <c r="Y3" s="108"/>
      <c r="Z3" s="108"/>
      <c r="AA3" s="108"/>
      <c r="AB3" s="108"/>
      <c r="AC3" s="109"/>
      <c r="AD3" s="113" t="s">
        <v>50</v>
      </c>
      <c r="AE3" s="114"/>
      <c r="AF3" s="101">
        <v>2023</v>
      </c>
      <c r="AG3" s="102"/>
      <c r="AH3" s="103"/>
    </row>
    <row r="4" spans="1:34" ht="15.75" customHeight="1" thickBot="1" x14ac:dyDescent="0.35">
      <c r="B4" s="35"/>
      <c r="AH4" s="35"/>
    </row>
    <row r="5" spans="1:34" ht="15.75" customHeight="1" thickBot="1" x14ac:dyDescent="0.35">
      <c r="B5" s="34" t="s">
        <v>49</v>
      </c>
      <c r="C5" s="33">
        <v>1</v>
      </c>
      <c r="D5" s="32">
        <v>2</v>
      </c>
      <c r="E5" s="32">
        <v>3</v>
      </c>
      <c r="F5" s="32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2">
        <v>10</v>
      </c>
      <c r="M5" s="32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2">
        <v>17</v>
      </c>
      <c r="T5" s="32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2">
        <v>24</v>
      </c>
      <c r="AA5" s="32">
        <v>25</v>
      </c>
      <c r="AB5" s="32">
        <v>26</v>
      </c>
      <c r="AC5" s="32">
        <v>27</v>
      </c>
      <c r="AD5" s="32">
        <v>28</v>
      </c>
      <c r="AE5" s="32">
        <f>IF(DAY(DATE($AF$3,AU24+1,0))=28,"",29)</f>
        <v>29</v>
      </c>
      <c r="AF5" s="32">
        <f>IF(OR(DAY(DATE($AF$3,$AU$24+1,0))=28,DAY(DATE($AF$3,$AU$24+1,0))=29),"",IF(DAY(DATE($AF$3,$AU$24+1,0))=29,"",30))</f>
        <v>30</v>
      </c>
      <c r="AG5" s="76">
        <f>IF(OR(DAY(DATE($AF$3,$AU$24+1,0))=28,DAY(DATE($AF$3,$AU$24+1,0))=29),"",IF(DAY(DATE($AF$3,$AU$24+1,0))=30,"",31))</f>
        <v>31</v>
      </c>
      <c r="AH5" s="95" t="s">
        <v>48</v>
      </c>
    </row>
    <row r="6" spans="1:34" ht="15" thickBot="1" x14ac:dyDescent="0.35">
      <c r="A6" s="118"/>
      <c r="B6" s="119"/>
      <c r="C6" s="31">
        <f t="shared" ref="C6:AD6" si="0">(DATE($AF$3,$AU$24,C5))</f>
        <v>44927</v>
      </c>
      <c r="D6" s="30">
        <f t="shared" si="0"/>
        <v>44928</v>
      </c>
      <c r="E6" s="30">
        <f t="shared" si="0"/>
        <v>44929</v>
      </c>
      <c r="F6" s="30">
        <f t="shared" si="0"/>
        <v>44930</v>
      </c>
      <c r="G6" s="30">
        <f t="shared" si="0"/>
        <v>44931</v>
      </c>
      <c r="H6" s="30">
        <f t="shared" si="0"/>
        <v>44932</v>
      </c>
      <c r="I6" s="30">
        <f t="shared" si="0"/>
        <v>44933</v>
      </c>
      <c r="J6" s="30">
        <f t="shared" si="0"/>
        <v>44934</v>
      </c>
      <c r="K6" s="30">
        <f t="shared" si="0"/>
        <v>44935</v>
      </c>
      <c r="L6" s="30">
        <f t="shared" si="0"/>
        <v>44936</v>
      </c>
      <c r="M6" s="30">
        <f t="shared" si="0"/>
        <v>44937</v>
      </c>
      <c r="N6" s="30">
        <f t="shared" si="0"/>
        <v>44938</v>
      </c>
      <c r="O6" s="30">
        <f t="shared" si="0"/>
        <v>44939</v>
      </c>
      <c r="P6" s="30">
        <f t="shared" si="0"/>
        <v>44940</v>
      </c>
      <c r="Q6" s="30">
        <f t="shared" si="0"/>
        <v>44941</v>
      </c>
      <c r="R6" s="30">
        <f t="shared" si="0"/>
        <v>44942</v>
      </c>
      <c r="S6" s="30">
        <f t="shared" si="0"/>
        <v>44943</v>
      </c>
      <c r="T6" s="30">
        <f t="shared" si="0"/>
        <v>44944</v>
      </c>
      <c r="U6" s="30">
        <f t="shared" si="0"/>
        <v>44945</v>
      </c>
      <c r="V6" s="30">
        <f t="shared" si="0"/>
        <v>44946</v>
      </c>
      <c r="W6" s="30">
        <f t="shared" si="0"/>
        <v>44947</v>
      </c>
      <c r="X6" s="30">
        <f t="shared" si="0"/>
        <v>44948</v>
      </c>
      <c r="Y6" s="30">
        <f t="shared" si="0"/>
        <v>44949</v>
      </c>
      <c r="Z6" s="30">
        <f t="shared" si="0"/>
        <v>44950</v>
      </c>
      <c r="AA6" s="30">
        <f t="shared" si="0"/>
        <v>44951</v>
      </c>
      <c r="AB6" s="30">
        <f t="shared" si="0"/>
        <v>44952</v>
      </c>
      <c r="AC6" s="30">
        <f t="shared" si="0"/>
        <v>44953</v>
      </c>
      <c r="AD6" s="30">
        <f t="shared" si="0"/>
        <v>44954</v>
      </c>
      <c r="AE6" s="30">
        <f>IF(ISERROR(DATE($AF$3,$AU$24,AE5)),"",(DATE($AF$3,$AU$24,AE5)))</f>
        <v>44955</v>
      </c>
      <c r="AF6" s="30">
        <f>IF(ISERROR(DATE($AF$3,$AU$24,AF5)),"",(DATE($AF$3,$AU$24,AF5)))</f>
        <v>44956</v>
      </c>
      <c r="AG6" s="77">
        <f>IF(ISERROR(DATE($AF$3,$AU$24,AG5)),"",(DATE($AF$3,$AU$24,AG5)))</f>
        <v>44957</v>
      </c>
      <c r="AH6" s="96"/>
    </row>
    <row r="7" spans="1:34" x14ac:dyDescent="0.3">
      <c r="A7" s="68" t="s">
        <v>47</v>
      </c>
      <c r="B7" s="69" t="s">
        <v>74</v>
      </c>
      <c r="C7" s="45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78"/>
      <c r="AH7" s="84"/>
    </row>
    <row r="8" spans="1:34" ht="15" thickBot="1" x14ac:dyDescent="0.35">
      <c r="A8" s="124" t="s">
        <v>61</v>
      </c>
      <c r="B8" s="125"/>
      <c r="C8" s="6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79"/>
      <c r="AH8" s="85"/>
    </row>
    <row r="9" spans="1:34" x14ac:dyDescent="0.3">
      <c r="A9" s="63" t="s">
        <v>46</v>
      </c>
      <c r="B9" s="64" t="s">
        <v>66</v>
      </c>
      <c r="C9" s="4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80"/>
      <c r="AH9" s="85"/>
    </row>
    <row r="10" spans="1:34" ht="41.4" x14ac:dyDescent="0.3">
      <c r="A10" s="65" t="s">
        <v>56</v>
      </c>
      <c r="B10" s="88" t="s">
        <v>71</v>
      </c>
      <c r="C10" s="40"/>
      <c r="D10" s="40"/>
      <c r="E10" s="40"/>
      <c r="F10" s="40"/>
      <c r="G10" s="40"/>
      <c r="H10" s="40"/>
      <c r="I10" s="40"/>
      <c r="J10" s="40"/>
      <c r="K10" s="40">
        <v>7.5</v>
      </c>
      <c r="L10" s="40">
        <v>7.5</v>
      </c>
      <c r="M10" s="40">
        <v>7.5</v>
      </c>
      <c r="N10" s="40">
        <v>4</v>
      </c>
      <c r="O10" s="40">
        <v>7.5</v>
      </c>
      <c r="P10" s="40"/>
      <c r="Q10" s="40"/>
      <c r="R10" s="40">
        <v>7.5</v>
      </c>
      <c r="S10" s="40">
        <v>7.5</v>
      </c>
      <c r="T10" s="40">
        <v>7.5</v>
      </c>
      <c r="U10" s="40">
        <v>7.5</v>
      </c>
      <c r="V10" s="40">
        <v>7.5</v>
      </c>
      <c r="W10" s="40"/>
      <c r="X10" s="40"/>
      <c r="Y10" s="40">
        <v>7.5</v>
      </c>
      <c r="Z10" s="40"/>
      <c r="AA10" s="40">
        <v>7.5</v>
      </c>
      <c r="AB10" s="40">
        <v>7.5</v>
      </c>
      <c r="AC10" s="40">
        <v>7.5</v>
      </c>
      <c r="AD10" s="40"/>
      <c r="AE10" s="40"/>
      <c r="AF10" s="40">
        <v>7.5</v>
      </c>
      <c r="AG10" s="40">
        <v>7.5</v>
      </c>
      <c r="AH10" s="86">
        <f t="shared" ref="AH10:AH16" si="1">SUM(C10:AG10)</f>
        <v>116.5</v>
      </c>
    </row>
    <row r="11" spans="1:34" ht="28.2" thickBot="1" x14ac:dyDescent="0.35">
      <c r="A11" s="66" t="s">
        <v>57</v>
      </c>
      <c r="B11" s="71"/>
      <c r="C11" s="4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86">
        <f t="shared" si="1"/>
        <v>0</v>
      </c>
    </row>
    <row r="12" spans="1:34" ht="15" thickBot="1" x14ac:dyDescent="0.35">
      <c r="A12" s="126" t="s">
        <v>62</v>
      </c>
      <c r="B12" s="127"/>
      <c r="C12" s="57"/>
      <c r="D12" s="58"/>
      <c r="E12" s="59"/>
      <c r="F12" s="59"/>
      <c r="G12" s="58"/>
      <c r="H12" s="58"/>
      <c r="I12" s="58"/>
      <c r="J12" s="59"/>
      <c r="K12" s="59"/>
      <c r="L12" s="59"/>
      <c r="M12" s="59"/>
      <c r="N12" s="58"/>
      <c r="O12" s="58"/>
      <c r="P12" s="58"/>
      <c r="Q12" s="59"/>
      <c r="R12" s="59"/>
      <c r="S12" s="58"/>
      <c r="T12" s="58"/>
      <c r="U12" s="58"/>
      <c r="V12" s="58"/>
      <c r="W12" s="58"/>
      <c r="X12" s="59"/>
      <c r="Y12" s="59"/>
      <c r="Z12" s="59"/>
      <c r="AA12" s="59"/>
      <c r="AB12" s="58"/>
      <c r="AC12" s="58"/>
      <c r="AD12" s="58"/>
      <c r="AE12" s="59"/>
      <c r="AF12" s="59"/>
      <c r="AG12" s="58"/>
      <c r="AH12" s="86"/>
    </row>
    <row r="13" spans="1:34" ht="42" thickBot="1" x14ac:dyDescent="0.35">
      <c r="A13" s="72" t="s">
        <v>58</v>
      </c>
      <c r="B13" s="75"/>
      <c r="C13" s="47"/>
      <c r="D13" s="48"/>
      <c r="E13" s="40"/>
      <c r="F13" s="40"/>
      <c r="G13" s="48"/>
      <c r="H13" s="48"/>
      <c r="I13" s="48"/>
      <c r="J13" s="40"/>
      <c r="K13" s="40"/>
      <c r="L13" s="40"/>
      <c r="M13" s="40"/>
      <c r="N13" s="48"/>
      <c r="O13" s="48"/>
      <c r="P13" s="48"/>
      <c r="Q13" s="40"/>
      <c r="R13" s="40"/>
      <c r="S13" s="48"/>
      <c r="T13" s="48"/>
      <c r="U13" s="48"/>
      <c r="V13" s="48"/>
      <c r="W13" s="48"/>
      <c r="X13" s="40"/>
      <c r="Y13" s="40"/>
      <c r="Z13" s="40"/>
      <c r="AA13" s="40"/>
      <c r="AB13" s="48"/>
      <c r="AC13" s="48"/>
      <c r="AD13" s="48"/>
      <c r="AE13" s="40"/>
      <c r="AF13" s="40"/>
      <c r="AG13" s="48"/>
      <c r="AH13" s="86">
        <f t="shared" si="1"/>
        <v>0</v>
      </c>
    </row>
    <row r="14" spans="1:34" x14ac:dyDescent="0.3">
      <c r="A14" s="122" t="s">
        <v>63</v>
      </c>
      <c r="B14" s="123"/>
      <c r="C14" s="60"/>
      <c r="D14" s="61"/>
      <c r="E14" s="62"/>
      <c r="F14" s="62"/>
      <c r="G14" s="61"/>
      <c r="H14" s="61"/>
      <c r="I14" s="61"/>
      <c r="J14" s="62"/>
      <c r="K14" s="62"/>
      <c r="L14" s="62"/>
      <c r="M14" s="62"/>
      <c r="N14" s="61"/>
      <c r="O14" s="61"/>
      <c r="P14" s="61"/>
      <c r="Q14" s="62"/>
      <c r="R14" s="62"/>
      <c r="S14" s="62"/>
      <c r="T14" s="61"/>
      <c r="U14" s="61"/>
      <c r="V14" s="61"/>
      <c r="W14" s="61"/>
      <c r="X14" s="62"/>
      <c r="Y14" s="62"/>
      <c r="Z14" s="62"/>
      <c r="AA14" s="62"/>
      <c r="AB14" s="61"/>
      <c r="AC14" s="61"/>
      <c r="AD14" s="61"/>
      <c r="AE14" s="62"/>
      <c r="AF14" s="62"/>
      <c r="AG14" s="82"/>
      <c r="AH14" s="86"/>
    </row>
    <row r="15" spans="1:34" ht="27.6" x14ac:dyDescent="0.3">
      <c r="A15" s="74" t="s">
        <v>60</v>
      </c>
      <c r="B15" s="75"/>
      <c r="C15" s="8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81"/>
      <c r="AH15" s="86">
        <f t="shared" si="1"/>
        <v>0</v>
      </c>
    </row>
    <row r="16" spans="1:34" ht="28.95" customHeight="1" thickBot="1" x14ac:dyDescent="0.35">
      <c r="A16" s="94" t="s">
        <v>59</v>
      </c>
      <c r="B16" s="75" t="s">
        <v>69</v>
      </c>
      <c r="C16" s="73"/>
      <c r="D16" s="48"/>
      <c r="E16" s="48"/>
      <c r="F16" s="48"/>
      <c r="G16" s="48"/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>
        <v>1</v>
      </c>
      <c r="U16" s="48"/>
      <c r="V16" s="48"/>
      <c r="W16" s="48"/>
      <c r="X16" s="48"/>
      <c r="Y16" s="48"/>
      <c r="Z16" s="48"/>
      <c r="AA16" s="48">
        <v>1</v>
      </c>
      <c r="AB16" s="48"/>
      <c r="AC16" s="48"/>
      <c r="AD16" s="48"/>
      <c r="AE16" s="48"/>
      <c r="AF16" s="48"/>
      <c r="AG16" s="83"/>
      <c r="AH16" s="87">
        <f t="shared" si="1"/>
        <v>3</v>
      </c>
    </row>
    <row r="17" spans="1:53" ht="15" thickBot="1" x14ac:dyDescent="0.35">
      <c r="B17" s="27" t="s">
        <v>45</v>
      </c>
      <c r="C17" s="49">
        <f t="shared" ref="C17:AH17" si="2">SUM(C10:C16)</f>
        <v>0</v>
      </c>
      <c r="D17" s="49">
        <f t="shared" si="2"/>
        <v>0</v>
      </c>
      <c r="E17" s="49">
        <f t="shared" si="2"/>
        <v>0</v>
      </c>
      <c r="F17" s="49">
        <f t="shared" si="2"/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  <c r="J17" s="49">
        <f t="shared" si="2"/>
        <v>0</v>
      </c>
      <c r="K17" s="49">
        <f t="shared" si="2"/>
        <v>7.5</v>
      </c>
      <c r="L17" s="49">
        <f t="shared" si="2"/>
        <v>7.5</v>
      </c>
      <c r="M17" s="49">
        <f t="shared" si="2"/>
        <v>8.5</v>
      </c>
      <c r="N17" s="49">
        <f t="shared" si="2"/>
        <v>4</v>
      </c>
      <c r="O17" s="49">
        <f t="shared" si="2"/>
        <v>7.5</v>
      </c>
      <c r="P17" s="49">
        <f t="shared" si="2"/>
        <v>0</v>
      </c>
      <c r="Q17" s="49">
        <f t="shared" si="2"/>
        <v>0</v>
      </c>
      <c r="R17" s="49">
        <f t="shared" si="2"/>
        <v>7.5</v>
      </c>
      <c r="S17" s="49">
        <f t="shared" si="2"/>
        <v>7.5</v>
      </c>
      <c r="T17" s="49">
        <f t="shared" si="2"/>
        <v>8.5</v>
      </c>
      <c r="U17" s="49">
        <f t="shared" si="2"/>
        <v>7.5</v>
      </c>
      <c r="V17" s="49">
        <f t="shared" si="2"/>
        <v>7.5</v>
      </c>
      <c r="W17" s="49">
        <f t="shared" si="2"/>
        <v>0</v>
      </c>
      <c r="X17" s="49">
        <f t="shared" si="2"/>
        <v>0</v>
      </c>
      <c r="Y17" s="49">
        <f t="shared" si="2"/>
        <v>7.5</v>
      </c>
      <c r="Z17" s="49">
        <f t="shared" si="2"/>
        <v>0</v>
      </c>
      <c r="AA17" s="49">
        <f t="shared" si="2"/>
        <v>8.5</v>
      </c>
      <c r="AB17" s="49">
        <f t="shared" si="2"/>
        <v>7.5</v>
      </c>
      <c r="AC17" s="49">
        <f t="shared" si="2"/>
        <v>7.5</v>
      </c>
      <c r="AD17" s="49">
        <f t="shared" si="2"/>
        <v>0</v>
      </c>
      <c r="AE17" s="49">
        <f t="shared" si="2"/>
        <v>0</v>
      </c>
      <c r="AF17" s="49">
        <f t="shared" si="2"/>
        <v>7.5</v>
      </c>
      <c r="AG17" s="50">
        <f t="shared" si="2"/>
        <v>7.5</v>
      </c>
      <c r="AH17" s="50">
        <f t="shared" si="2"/>
        <v>119.5</v>
      </c>
    </row>
    <row r="18" spans="1:53" x14ac:dyDescent="0.3">
      <c r="A18" s="120" t="s">
        <v>44</v>
      </c>
      <c r="B18" s="120"/>
      <c r="C18" s="90"/>
      <c r="D18" s="90"/>
      <c r="E18" s="90"/>
      <c r="F18" s="90"/>
      <c r="G18" s="90"/>
      <c r="H18" s="90"/>
      <c r="I18" s="90"/>
      <c r="J18" s="90"/>
      <c r="K18" s="90">
        <v>0.3125</v>
      </c>
      <c r="L18" s="90">
        <v>0.3125</v>
      </c>
      <c r="M18" s="90">
        <v>0.3125</v>
      </c>
      <c r="N18" s="90">
        <v>0.3125</v>
      </c>
      <c r="O18" s="90">
        <v>0.3125</v>
      </c>
      <c r="P18" s="90"/>
      <c r="Q18" s="90"/>
      <c r="R18" s="90">
        <v>0.3125</v>
      </c>
      <c r="S18" s="90">
        <v>0.3125</v>
      </c>
      <c r="T18" s="90">
        <v>0.3125</v>
      </c>
      <c r="U18" s="90">
        <v>0.3125</v>
      </c>
      <c r="V18" s="90">
        <v>0.3125</v>
      </c>
      <c r="W18" s="90"/>
      <c r="X18" s="90"/>
      <c r="Y18" s="90">
        <v>0.3125</v>
      </c>
      <c r="Z18" s="90"/>
      <c r="AA18" s="90">
        <v>0.3125</v>
      </c>
      <c r="AB18" s="90">
        <v>0.3125</v>
      </c>
      <c r="AC18" s="90">
        <v>0.3125</v>
      </c>
      <c r="AD18" s="90"/>
      <c r="AE18" s="90"/>
      <c r="AF18" s="90">
        <v>0.3125</v>
      </c>
      <c r="AG18" s="90">
        <v>0.3125</v>
      </c>
      <c r="AH18" s="41"/>
    </row>
    <row r="19" spans="1:53" x14ac:dyDescent="0.3">
      <c r="A19" s="121" t="s">
        <v>43</v>
      </c>
      <c r="B19" s="121"/>
      <c r="C19" s="90"/>
      <c r="D19" s="90"/>
      <c r="E19" s="90"/>
      <c r="F19" s="90"/>
      <c r="G19" s="90"/>
      <c r="H19" s="90"/>
      <c r="I19" s="90"/>
      <c r="J19" s="90"/>
      <c r="K19" s="90">
        <v>0.64583333333333337</v>
      </c>
      <c r="L19" s="90">
        <v>0.64583333333333337</v>
      </c>
      <c r="M19" s="90">
        <v>0.72916666666666663</v>
      </c>
      <c r="N19" s="90">
        <v>0.64583333333333337</v>
      </c>
      <c r="O19" s="90">
        <v>0.64583333333333337</v>
      </c>
      <c r="P19" s="90"/>
      <c r="Q19" s="90"/>
      <c r="R19" s="90">
        <v>0.64583333333333337</v>
      </c>
      <c r="S19" s="90">
        <v>0.64583333333333337</v>
      </c>
      <c r="T19" s="90">
        <v>0.72916666666666663</v>
      </c>
      <c r="U19" s="90">
        <v>0.64583333333333337</v>
      </c>
      <c r="V19" s="90">
        <v>0.64583333333333337</v>
      </c>
      <c r="W19" s="90"/>
      <c r="X19" s="90"/>
      <c r="Y19" s="90">
        <v>0.64583333333333337</v>
      </c>
      <c r="Z19" s="90"/>
      <c r="AA19" s="90">
        <v>0.72916666666666663</v>
      </c>
      <c r="AB19" s="90">
        <v>0.64583333333333337</v>
      </c>
      <c r="AC19" s="90">
        <v>0.64583333333333337</v>
      </c>
      <c r="AD19" s="90"/>
      <c r="AE19" s="90"/>
      <c r="AF19" s="90">
        <v>0.64583333333333337</v>
      </c>
      <c r="AG19" s="90">
        <v>0.64583333333333337</v>
      </c>
      <c r="AH19" s="42"/>
    </row>
    <row r="20" spans="1:53" x14ac:dyDescent="0.3">
      <c r="A20" s="117" t="s">
        <v>42</v>
      </c>
      <c r="B20" s="117"/>
      <c r="C20" s="51">
        <f>C19-C18</f>
        <v>0</v>
      </c>
      <c r="D20" s="51">
        <f t="shared" ref="D20:AG20" si="3">D19-D18</f>
        <v>0</v>
      </c>
      <c r="E20" s="51">
        <f>E19-E18</f>
        <v>0</v>
      </c>
      <c r="F20" s="51">
        <f>F19-F18</f>
        <v>0</v>
      </c>
      <c r="G20" s="51">
        <f t="shared" si="3"/>
        <v>0</v>
      </c>
      <c r="H20" s="51">
        <f t="shared" si="3"/>
        <v>0</v>
      </c>
      <c r="I20" s="51">
        <f t="shared" si="3"/>
        <v>0</v>
      </c>
      <c r="J20" s="51">
        <f t="shared" si="3"/>
        <v>0</v>
      </c>
      <c r="K20" s="51">
        <f t="shared" si="3"/>
        <v>0.33333333333333337</v>
      </c>
      <c r="L20" s="51">
        <f t="shared" si="3"/>
        <v>0.33333333333333337</v>
      </c>
      <c r="M20" s="51">
        <f t="shared" si="3"/>
        <v>0.41666666666666663</v>
      </c>
      <c r="N20" s="51">
        <f t="shared" si="3"/>
        <v>0.33333333333333337</v>
      </c>
      <c r="O20" s="51">
        <f t="shared" si="3"/>
        <v>0.33333333333333337</v>
      </c>
      <c r="P20" s="51">
        <f t="shared" si="3"/>
        <v>0</v>
      </c>
      <c r="Q20" s="51">
        <f t="shared" si="3"/>
        <v>0</v>
      </c>
      <c r="R20" s="51">
        <f t="shared" si="3"/>
        <v>0.33333333333333337</v>
      </c>
      <c r="S20" s="51">
        <f t="shared" si="3"/>
        <v>0.33333333333333337</v>
      </c>
      <c r="T20" s="51">
        <f t="shared" si="3"/>
        <v>0.41666666666666663</v>
      </c>
      <c r="U20" s="51">
        <f t="shared" si="3"/>
        <v>0.33333333333333337</v>
      </c>
      <c r="V20" s="51">
        <f t="shared" si="3"/>
        <v>0.33333333333333337</v>
      </c>
      <c r="W20" s="51">
        <f t="shared" si="3"/>
        <v>0</v>
      </c>
      <c r="X20" s="51">
        <f t="shared" si="3"/>
        <v>0</v>
      </c>
      <c r="Y20" s="51">
        <f t="shared" si="3"/>
        <v>0.33333333333333337</v>
      </c>
      <c r="Z20" s="51">
        <f t="shared" si="3"/>
        <v>0</v>
      </c>
      <c r="AA20" s="51">
        <f t="shared" si="3"/>
        <v>0.41666666666666663</v>
      </c>
      <c r="AB20" s="51">
        <f t="shared" si="3"/>
        <v>0.33333333333333337</v>
      </c>
      <c r="AC20" s="51">
        <f t="shared" si="3"/>
        <v>0.33333333333333337</v>
      </c>
      <c r="AD20" s="51">
        <f t="shared" si="3"/>
        <v>0</v>
      </c>
      <c r="AE20" s="51">
        <f t="shared" si="3"/>
        <v>0</v>
      </c>
      <c r="AF20" s="51">
        <f t="shared" si="3"/>
        <v>0.33333333333333337</v>
      </c>
      <c r="AG20" s="51">
        <f t="shared" si="3"/>
        <v>0.33333333333333337</v>
      </c>
      <c r="AH20" s="43"/>
    </row>
    <row r="21" spans="1:53" x14ac:dyDescent="0.3">
      <c r="A21" s="116" t="s">
        <v>54</v>
      </c>
      <c r="B21" s="117"/>
      <c r="C21" s="55">
        <f>(C20-INT(C20))*24</f>
        <v>0</v>
      </c>
      <c r="D21" s="55">
        <f>(D20-INT(D20))*24</f>
        <v>0</v>
      </c>
      <c r="E21" s="55">
        <f t="shared" ref="E21:AG21" si="4">(E20-INT(E20))*24</f>
        <v>0</v>
      </c>
      <c r="F21" s="55">
        <f t="shared" si="4"/>
        <v>0</v>
      </c>
      <c r="G21" s="55">
        <f>(G20-INT(G20))*24</f>
        <v>0</v>
      </c>
      <c r="H21" s="55">
        <f t="shared" si="4"/>
        <v>0</v>
      </c>
      <c r="I21" s="55">
        <f t="shared" si="4"/>
        <v>0</v>
      </c>
      <c r="J21" s="55">
        <f t="shared" si="4"/>
        <v>0</v>
      </c>
      <c r="K21" s="55">
        <f t="shared" si="4"/>
        <v>8</v>
      </c>
      <c r="L21" s="55">
        <f t="shared" si="4"/>
        <v>8</v>
      </c>
      <c r="M21" s="55">
        <f t="shared" si="4"/>
        <v>10</v>
      </c>
      <c r="N21" s="55">
        <f t="shared" si="4"/>
        <v>8</v>
      </c>
      <c r="O21" s="55">
        <f t="shared" si="4"/>
        <v>8</v>
      </c>
      <c r="P21" s="55">
        <f t="shared" si="4"/>
        <v>0</v>
      </c>
      <c r="Q21" s="55">
        <f t="shared" si="4"/>
        <v>0</v>
      </c>
      <c r="R21" s="55">
        <f t="shared" si="4"/>
        <v>8</v>
      </c>
      <c r="S21" s="55">
        <f t="shared" si="4"/>
        <v>8</v>
      </c>
      <c r="T21" s="55">
        <f t="shared" si="4"/>
        <v>10</v>
      </c>
      <c r="U21" s="55">
        <f t="shared" si="4"/>
        <v>8</v>
      </c>
      <c r="V21" s="55">
        <f t="shared" si="4"/>
        <v>8</v>
      </c>
      <c r="W21" s="55">
        <f t="shared" si="4"/>
        <v>0</v>
      </c>
      <c r="X21" s="55">
        <f t="shared" si="4"/>
        <v>0</v>
      </c>
      <c r="Y21" s="55">
        <f t="shared" si="4"/>
        <v>8</v>
      </c>
      <c r="Z21" s="55">
        <f t="shared" si="4"/>
        <v>0</v>
      </c>
      <c r="AA21" s="55">
        <f t="shared" si="4"/>
        <v>10</v>
      </c>
      <c r="AB21" s="55">
        <f t="shared" si="4"/>
        <v>8</v>
      </c>
      <c r="AC21" s="55">
        <f t="shared" si="4"/>
        <v>8</v>
      </c>
      <c r="AD21" s="55">
        <f t="shared" si="4"/>
        <v>0</v>
      </c>
      <c r="AE21" s="55">
        <f t="shared" si="4"/>
        <v>0</v>
      </c>
      <c r="AF21" s="55">
        <f t="shared" si="4"/>
        <v>8</v>
      </c>
      <c r="AG21" s="51">
        <f t="shared" si="4"/>
        <v>8</v>
      </c>
      <c r="AH21" s="43"/>
    </row>
    <row r="22" spans="1:53" x14ac:dyDescent="0.3">
      <c r="A22" s="70" t="s">
        <v>41</v>
      </c>
      <c r="B22" s="70"/>
      <c r="C22" s="54"/>
      <c r="D22" s="169" t="s">
        <v>67</v>
      </c>
      <c r="E22" s="169" t="s">
        <v>67</v>
      </c>
      <c r="F22" s="169" t="s">
        <v>67</v>
      </c>
      <c r="G22" s="54" t="s">
        <v>67</v>
      </c>
      <c r="H22" s="169" t="s">
        <v>75</v>
      </c>
      <c r="I22" s="169"/>
      <c r="J22" s="169"/>
      <c r="K22" s="54"/>
      <c r="L22" s="169"/>
      <c r="M22" s="54"/>
      <c r="N22" s="54" t="s">
        <v>76</v>
      </c>
      <c r="O22" s="169"/>
      <c r="P22" s="54"/>
      <c r="Q22" s="169"/>
      <c r="R22" s="169"/>
      <c r="S22" s="54"/>
      <c r="T22" s="169"/>
      <c r="U22" s="54"/>
      <c r="V22" s="91"/>
      <c r="W22" s="52"/>
      <c r="X22" s="169"/>
      <c r="Y22" s="54"/>
      <c r="Z22" s="169" t="s">
        <v>68</v>
      </c>
      <c r="AA22" s="54"/>
      <c r="AB22" s="54"/>
      <c r="AC22" s="169"/>
      <c r="AD22" s="169"/>
      <c r="AE22" s="52"/>
      <c r="AF22" s="52"/>
      <c r="AG22" s="52"/>
      <c r="AH22" s="44"/>
    </row>
    <row r="23" spans="1:53" ht="15" thickBot="1" x14ac:dyDescent="0.3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53" ht="15.75" customHeight="1" thickBot="1" x14ac:dyDescent="0.35">
      <c r="A24" s="133" t="s">
        <v>40</v>
      </c>
      <c r="B24" s="134"/>
      <c r="K24" s="137" t="s">
        <v>55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9"/>
      <c r="AS24" s="1">
        <v>2016</v>
      </c>
      <c r="AU24" s="1">
        <f>MONTH(DATEVALUE(X3&amp;" 1"))</f>
        <v>1</v>
      </c>
      <c r="AV24" s="130" t="s">
        <v>39</v>
      </c>
      <c r="AW24" s="131"/>
      <c r="AX24" s="131"/>
      <c r="AY24" s="131"/>
      <c r="AZ24" s="132"/>
      <c r="BA24" s="7">
        <f>DATE($AF$3,1,1)</f>
        <v>44927</v>
      </c>
    </row>
    <row r="25" spans="1:53" ht="15.75" customHeight="1" thickBot="1" x14ac:dyDescent="0.35">
      <c r="A25" s="135"/>
      <c r="B25" s="136"/>
      <c r="K25" s="140" t="s">
        <v>73</v>
      </c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S25" s="1">
        <v>2017</v>
      </c>
      <c r="AV25" s="130" t="s">
        <v>38</v>
      </c>
      <c r="AW25" s="131"/>
      <c r="AX25" s="131"/>
      <c r="AY25" s="131"/>
      <c r="AZ25" s="132"/>
      <c r="BA25" s="7">
        <f>DATE($AF$3,1,6)</f>
        <v>44932</v>
      </c>
    </row>
    <row r="26" spans="1:53" ht="21" customHeight="1" x14ac:dyDescent="0.3">
      <c r="A26" s="25" t="s">
        <v>37</v>
      </c>
      <c r="B26" s="24">
        <v>116.5</v>
      </c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6"/>
      <c r="AS26" s="1">
        <v>2018</v>
      </c>
      <c r="AV26" s="14" t="s">
        <v>36</v>
      </c>
      <c r="AW26" s="13"/>
      <c r="AX26" s="13"/>
      <c r="AY26" s="13"/>
      <c r="AZ26" s="12"/>
      <c r="BA26" s="7">
        <f>BA27-3</f>
        <v>45023</v>
      </c>
    </row>
    <row r="27" spans="1:53" x14ac:dyDescent="0.3">
      <c r="A27" s="22" t="s">
        <v>35</v>
      </c>
      <c r="B27" s="23">
        <v>7.5</v>
      </c>
      <c r="K27" s="154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6"/>
      <c r="AS27" s="1">
        <v>2019</v>
      </c>
      <c r="AV27" s="14" t="s">
        <v>34</v>
      </c>
      <c r="AW27" s="13"/>
      <c r="AX27" s="13"/>
      <c r="AY27" s="13"/>
      <c r="AZ27" s="12"/>
      <c r="BA27" s="7">
        <f>DOLLAR(("4/"&amp;AF3)/7+MOD(19*MOD($AF$3,19)-7,30)*14%,)*7-5</f>
        <v>45026</v>
      </c>
    </row>
    <row r="28" spans="1:53" x14ac:dyDescent="0.3">
      <c r="A28" s="22" t="s">
        <v>33</v>
      </c>
      <c r="B28" s="23">
        <v>30</v>
      </c>
      <c r="K28" s="154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6"/>
      <c r="AS28" s="1">
        <v>2020</v>
      </c>
      <c r="AV28" s="14" t="s">
        <v>32</v>
      </c>
      <c r="AW28" s="13"/>
      <c r="AX28" s="13"/>
      <c r="AY28" s="13"/>
      <c r="AZ28" s="12"/>
      <c r="BA28" s="7">
        <f>DATE($AF$3,5,1)</f>
        <v>45047</v>
      </c>
    </row>
    <row r="29" spans="1:53" x14ac:dyDescent="0.3">
      <c r="A29" s="22" t="s">
        <v>0</v>
      </c>
      <c r="B29" s="23">
        <v>11</v>
      </c>
      <c r="K29" s="154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6"/>
      <c r="AS29" s="1">
        <v>2021</v>
      </c>
      <c r="AV29" s="14" t="s">
        <v>31</v>
      </c>
      <c r="AW29" s="13"/>
      <c r="AX29" s="13"/>
      <c r="AY29" s="13"/>
      <c r="AZ29" s="12"/>
      <c r="BA29" s="7">
        <f>DATE($AF$3,5,8)</f>
        <v>45054</v>
      </c>
    </row>
    <row r="30" spans="1:53" x14ac:dyDescent="0.3">
      <c r="A30" s="22" t="s">
        <v>30</v>
      </c>
      <c r="B30" s="23">
        <v>0</v>
      </c>
      <c r="K30" s="154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6"/>
      <c r="AS30" s="1">
        <v>2022</v>
      </c>
      <c r="AV30" s="14" t="s">
        <v>29</v>
      </c>
      <c r="AW30" s="13"/>
      <c r="AX30" s="13"/>
      <c r="AY30" s="13"/>
      <c r="AZ30" s="12"/>
      <c r="BA30" s="7">
        <f>DATE($AF$3,7,5)</f>
        <v>45112</v>
      </c>
    </row>
    <row r="31" spans="1:53" x14ac:dyDescent="0.3">
      <c r="A31" s="22" t="s">
        <v>28</v>
      </c>
      <c r="B31" s="23">
        <v>0</v>
      </c>
      <c r="K31" s="154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6"/>
      <c r="AS31" s="1">
        <v>2023</v>
      </c>
      <c r="AV31" s="14" t="s">
        <v>27</v>
      </c>
      <c r="AW31" s="13"/>
      <c r="AX31" s="13"/>
      <c r="AY31" s="13"/>
      <c r="AZ31" s="12"/>
      <c r="BA31" s="7">
        <f>DATE($AF$3,8,29)</f>
        <v>45167</v>
      </c>
    </row>
    <row r="32" spans="1:53" x14ac:dyDescent="0.3">
      <c r="A32" s="22" t="s">
        <v>26</v>
      </c>
      <c r="B32" s="92">
        <v>0</v>
      </c>
      <c r="K32" s="154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6"/>
      <c r="AS32" s="3" t="s">
        <v>25</v>
      </c>
      <c r="AV32" s="14" t="s">
        <v>24</v>
      </c>
      <c r="AW32" s="13"/>
      <c r="AX32" s="13"/>
      <c r="AY32" s="13"/>
      <c r="AZ32" s="12"/>
      <c r="BA32" s="7">
        <f>DATE($AF$3,9,1)</f>
        <v>45170</v>
      </c>
    </row>
    <row r="33" spans="1:53" ht="15" thickBot="1" x14ac:dyDescent="0.35">
      <c r="A33" s="21" t="s">
        <v>23</v>
      </c>
      <c r="B33" s="93">
        <v>0</v>
      </c>
      <c r="K33" s="154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6"/>
      <c r="AS33" s="3" t="s">
        <v>22</v>
      </c>
      <c r="AV33" s="14" t="s">
        <v>21</v>
      </c>
      <c r="AW33" s="13"/>
      <c r="AX33" s="13"/>
      <c r="AY33" s="13"/>
      <c r="AZ33" s="12"/>
      <c r="BA33" s="7">
        <f>DATE($AF$3,9,15)</f>
        <v>45184</v>
      </c>
    </row>
    <row r="34" spans="1:53" ht="15" thickBot="1" x14ac:dyDescent="0.35">
      <c r="A34" s="20" t="s">
        <v>20</v>
      </c>
      <c r="B34" s="19">
        <f>SUM(B26:B33)</f>
        <v>165</v>
      </c>
      <c r="K34" s="154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  <c r="AS34" s="3" t="s">
        <v>19</v>
      </c>
      <c r="AV34" s="14" t="s">
        <v>18</v>
      </c>
      <c r="AW34" s="13"/>
      <c r="AX34" s="13"/>
      <c r="AY34" s="13"/>
      <c r="AZ34" s="12"/>
      <c r="BA34" s="7">
        <f>DATE($AF$3,11,1)</f>
        <v>45231</v>
      </c>
    </row>
    <row r="35" spans="1:53" ht="21" customHeight="1" x14ac:dyDescent="0.3">
      <c r="A35" s="18" t="s">
        <v>1</v>
      </c>
      <c r="B35" s="53">
        <v>44958</v>
      </c>
      <c r="K35" s="154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6"/>
      <c r="AS35" s="3" t="s">
        <v>17</v>
      </c>
      <c r="AU35" s="6"/>
      <c r="AV35" s="14" t="s">
        <v>16</v>
      </c>
      <c r="AW35" s="13"/>
      <c r="AX35" s="13"/>
      <c r="AY35" s="13"/>
      <c r="AZ35" s="12"/>
      <c r="BA35" s="7">
        <f>DATE($AF$3,11,17)</f>
        <v>45247</v>
      </c>
    </row>
    <row r="36" spans="1:53" ht="76.2" customHeight="1" thickBot="1" x14ac:dyDescent="0.35">
      <c r="A36" s="17" t="s">
        <v>15</v>
      </c>
      <c r="B36" s="16"/>
      <c r="K36" s="157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9"/>
      <c r="AS36" s="3" t="s">
        <v>14</v>
      </c>
      <c r="AU36" s="6"/>
      <c r="AV36" s="14" t="s">
        <v>13</v>
      </c>
      <c r="AW36" s="13"/>
      <c r="AX36" s="13"/>
      <c r="AY36" s="13"/>
      <c r="AZ36" s="12"/>
      <c r="BA36" s="7">
        <f>DATE($AF$3,12,24)</f>
        <v>45284</v>
      </c>
    </row>
    <row r="37" spans="1:53" ht="15" thickBot="1" x14ac:dyDescent="0.35">
      <c r="A37" s="15"/>
      <c r="B37" s="15"/>
      <c r="AS37" s="3" t="s">
        <v>12</v>
      </c>
      <c r="AU37" s="6"/>
      <c r="AV37" s="14" t="s">
        <v>11</v>
      </c>
      <c r="AW37" s="13"/>
      <c r="AX37" s="13"/>
      <c r="AY37" s="13"/>
      <c r="AZ37" s="12"/>
      <c r="BA37" s="7">
        <f>DATE($AF$3,12,25)</f>
        <v>45285</v>
      </c>
    </row>
    <row r="38" spans="1:53" ht="100.5" customHeight="1" thickBot="1" x14ac:dyDescent="0.35">
      <c r="A38" s="11" t="s">
        <v>10</v>
      </c>
      <c r="B38" s="128" t="s">
        <v>9</v>
      </c>
      <c r="C38" s="128"/>
      <c r="D38" s="128"/>
      <c r="E38" s="129"/>
      <c r="AS38" s="3" t="s">
        <v>8</v>
      </c>
      <c r="AU38" s="6"/>
      <c r="AV38" s="10" t="s">
        <v>7</v>
      </c>
      <c r="AW38" s="9"/>
      <c r="AX38" s="9"/>
      <c r="AY38" s="9"/>
      <c r="AZ38" s="8"/>
      <c r="BA38" s="7">
        <f>DATE($AF$3,12,26)</f>
        <v>45286</v>
      </c>
    </row>
    <row r="39" spans="1:53" x14ac:dyDescent="0.3">
      <c r="AS39" s="3" t="s">
        <v>6</v>
      </c>
      <c r="AU39" s="6"/>
      <c r="AV39" s="5"/>
      <c r="AW39" s="5"/>
      <c r="AX39" s="5"/>
      <c r="AY39" s="5"/>
      <c r="AZ39" s="5"/>
      <c r="BA39" s="4"/>
    </row>
    <row r="40" spans="1:53" x14ac:dyDescent="0.3">
      <c r="AS40" s="3" t="s">
        <v>5</v>
      </c>
    </row>
    <row r="41" spans="1:53" x14ac:dyDescent="0.3">
      <c r="AS41" s="3" t="s">
        <v>4</v>
      </c>
    </row>
    <row r="42" spans="1:53" x14ac:dyDescent="0.3">
      <c r="AS42" s="3" t="s">
        <v>3</v>
      </c>
    </row>
    <row r="43" spans="1:53" x14ac:dyDescent="0.3">
      <c r="AS43" s="3" t="s">
        <v>2</v>
      </c>
    </row>
    <row r="58" spans="6:6" x14ac:dyDescent="0.3">
      <c r="F58" s="2"/>
    </row>
  </sheetData>
  <sheetProtection formatCells="0" formatColumns="0" formatRows="0" insertRows="0" insertHyperlinks="0"/>
  <dataConsolidate/>
  <mergeCells count="23">
    <mergeCell ref="AH5:AH6"/>
    <mergeCell ref="A6:B6"/>
    <mergeCell ref="A8:B8"/>
    <mergeCell ref="A12:B12"/>
    <mergeCell ref="A14:B14"/>
    <mergeCell ref="A2:AH2"/>
    <mergeCell ref="A3:G3"/>
    <mergeCell ref="H3:J3"/>
    <mergeCell ref="K3:U3"/>
    <mergeCell ref="V3:W3"/>
    <mergeCell ref="X3:AC3"/>
    <mergeCell ref="AD3:AE3"/>
    <mergeCell ref="AF3:AH3"/>
    <mergeCell ref="AV24:AZ24"/>
    <mergeCell ref="K25:AH36"/>
    <mergeCell ref="AV25:AZ25"/>
    <mergeCell ref="B38:E38"/>
    <mergeCell ref="A18:B18"/>
    <mergeCell ref="A19:B19"/>
    <mergeCell ref="A20:B20"/>
    <mergeCell ref="A21:B21"/>
    <mergeCell ref="A24:B25"/>
    <mergeCell ref="K24:AH24"/>
  </mergeCells>
  <conditionalFormatting sqref="C17:AG17">
    <cfRule type="cellIs" dxfId="31" priority="51" operator="greaterThan">
      <formula>12</formula>
    </cfRule>
  </conditionalFormatting>
  <conditionalFormatting sqref="C23:AG23 AH20:AH21">
    <cfRule type="cellIs" dxfId="30" priority="50" operator="greaterThan">
      <formula>12</formula>
    </cfRule>
  </conditionalFormatting>
  <conditionalFormatting sqref="C5:AG6">
    <cfRule type="expression" dxfId="29" priority="52">
      <formula>OR(WEEKDAY(C$6,2)=6,WEEKDAY(C$6,2)=7)</formula>
    </cfRule>
    <cfRule type="expression" dxfId="28" priority="53">
      <formula>VLOOKUP(C$6,$BA$24:$BA$38,1,0)</formula>
    </cfRule>
  </conditionalFormatting>
  <conditionalFormatting sqref="C22:F22 H22:M22 O22:T22 V22:AG22">
    <cfRule type="cellIs" dxfId="20" priority="7" operator="greaterThan">
      <formula>12</formula>
    </cfRule>
  </conditionalFormatting>
  <conditionalFormatting sqref="G22">
    <cfRule type="cellIs" dxfId="19" priority="6" operator="greaterThan">
      <formula>12</formula>
    </cfRule>
  </conditionalFormatting>
  <conditionalFormatting sqref="N22">
    <cfRule type="cellIs" dxfId="18" priority="5" operator="greaterThan">
      <formula>12</formula>
    </cfRule>
  </conditionalFormatting>
  <conditionalFormatting sqref="U22">
    <cfRule type="cellIs" dxfId="17" priority="4" operator="greaterThan">
      <formula>12</formula>
    </cfRule>
  </conditionalFormatting>
  <conditionalFormatting sqref="C10:AG16">
    <cfRule type="expression" dxfId="8" priority="2">
      <formula>OR(WEEKDAY(C$6,2)=6,WEEKDAY(C$6,2)=7)</formula>
    </cfRule>
    <cfRule type="expression" dxfId="7" priority="3">
      <formula>VLOOKUP(C$6,$BA$24:$BA$38,1,0)</formula>
    </cfRule>
  </conditionalFormatting>
  <conditionalFormatting sqref="C18:AG19">
    <cfRule type="cellIs" dxfId="2" priority="1" operator="greaterThan">
      <formula>12</formula>
    </cfRule>
  </conditionalFormatting>
  <dataValidations count="3">
    <dataValidation type="time" allowBlank="1" showInputMessage="1" showErrorMessage="1" errorTitle="Pozor" error="Chybné zadané údaje." sqref="C18:AG19" xr:uid="{5C442CE9-99CC-47CE-AF00-989DED7ADC2F}">
      <formula1>0.0000115740740740741</formula1>
      <formula2>0.999988425925926</formula2>
    </dataValidation>
    <dataValidation type="list" allowBlank="1" showInputMessage="1" showErrorMessage="1" sqref="X3:AC3" xr:uid="{E9AD1278-A674-455F-9C54-F93D5FB4DF66}">
      <formula1>$AS$32:$AS$43</formula1>
    </dataValidation>
    <dataValidation type="list" allowBlank="1" showInputMessage="1" showErrorMessage="1" sqref="AF3:AH3" xr:uid="{829D4B34-7479-4527-A02F-471786A1835C}">
      <formula1>$AS$24:$AS$31</formula1>
    </dataValidation>
  </dataValidations>
  <pageMargins left="0.25" right="0.25" top="0.75" bottom="0.75" header="0.3" footer="0.3"/>
  <pageSetup paperSize="9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L400"/>
  <sheetViews>
    <sheetView zoomScaleNormal="100" workbookViewId="0">
      <selection activeCell="Q19" sqref="Q19"/>
    </sheetView>
  </sheetViews>
  <sheetFormatPr defaultColWidth="9.109375" defaultRowHeight="14.4" x14ac:dyDescent="0.3"/>
  <cols>
    <col min="1" max="16384" width="9.109375" style="36"/>
  </cols>
  <sheetData>
    <row r="1" spans="1:12" ht="15" customHeight="1" x14ac:dyDescent="0.3">
      <c r="A1" s="160" t="s">
        <v>64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2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2" x14ac:dyDescent="0.3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</row>
    <row r="4" spans="1:12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</row>
    <row r="5" spans="1:12" x14ac:dyDescent="0.3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5"/>
    </row>
    <row r="6" spans="1:12" x14ac:dyDescent="0.3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</row>
    <row r="7" spans="1:12" x14ac:dyDescent="0.3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5"/>
    </row>
    <row r="8" spans="1:12" x14ac:dyDescent="0.3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5"/>
    </row>
    <row r="9" spans="1:12" x14ac:dyDescent="0.3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5"/>
    </row>
    <row r="10" spans="1:12" x14ac:dyDescent="0.3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/>
    </row>
    <row r="11" spans="1:12" x14ac:dyDescent="0.3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5"/>
    </row>
    <row r="12" spans="1:12" x14ac:dyDescent="0.3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x14ac:dyDescent="0.3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5"/>
    </row>
    <row r="14" spans="1:12" x14ac:dyDescent="0.3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5"/>
    </row>
    <row r="15" spans="1:12" x14ac:dyDescent="0.3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5"/>
    </row>
    <row r="16" spans="1:12" x14ac:dyDescent="0.3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5"/>
    </row>
    <row r="17" spans="1:12" x14ac:dyDescent="0.3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5"/>
    </row>
    <row r="18" spans="1:12" x14ac:dyDescent="0.3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5"/>
    </row>
    <row r="19" spans="1:12" x14ac:dyDescent="0.3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5"/>
    </row>
    <row r="20" spans="1:12" x14ac:dyDescent="0.3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5"/>
    </row>
    <row r="21" spans="1:12" x14ac:dyDescent="0.3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5"/>
    </row>
    <row r="22" spans="1:12" x14ac:dyDescent="0.3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5"/>
    </row>
    <row r="23" spans="1:12" x14ac:dyDescent="0.3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5"/>
    </row>
    <row r="24" spans="1:12" x14ac:dyDescent="0.3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5"/>
    </row>
    <row r="25" spans="1:12" x14ac:dyDescent="0.3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5"/>
    </row>
    <row r="26" spans="1:12" ht="193.5" customHeight="1" x14ac:dyDescent="0.3">
      <c r="A26" s="166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8"/>
    </row>
    <row r="27" spans="1:12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2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1:12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2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1:12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2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spans="1:12" x14ac:dyDescent="0.3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spans="1:12" x14ac:dyDescent="0.3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spans="1:12" x14ac:dyDescent="0.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spans="1:12" x14ac:dyDescent="0.3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1:12" x14ac:dyDescent="0.3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</row>
    <row r="66" spans="1:12" x14ac:dyDescent="0.3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 x14ac:dyDescent="0.3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 x14ac:dyDescent="0.3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2" x14ac:dyDescent="0.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 x14ac:dyDescent="0.3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2" x14ac:dyDescent="0.3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3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 x14ac:dyDescent="0.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x14ac:dyDescent="0.3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 x14ac:dyDescent="0.3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2" x14ac:dyDescent="0.3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 x14ac:dyDescent="0.3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 x14ac:dyDescent="0.3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 x14ac:dyDescent="0.3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 x14ac:dyDescent="0.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 x14ac:dyDescent="0.3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 x14ac:dyDescent="0.3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 x14ac:dyDescent="0.3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 x14ac:dyDescent="0.3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x14ac:dyDescent="0.3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 x14ac:dyDescent="0.3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 x14ac:dyDescent="0.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x14ac:dyDescent="0.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x14ac:dyDescent="0.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 x14ac:dyDescent="0.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 x14ac:dyDescent="0.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x14ac:dyDescent="0.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x14ac:dyDescent="0.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 x14ac:dyDescent="0.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 x14ac:dyDescent="0.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 x14ac:dyDescent="0.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 x14ac:dyDescent="0.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 x14ac:dyDescent="0.3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 x14ac:dyDescent="0.3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 x14ac:dyDescent="0.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x14ac:dyDescent="0.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x14ac:dyDescent="0.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x14ac:dyDescent="0.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 x14ac:dyDescent="0.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x14ac:dyDescent="0.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 x14ac:dyDescent="0.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 x14ac:dyDescent="0.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 x14ac:dyDescent="0.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 x14ac:dyDescent="0.3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x14ac:dyDescent="0.3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 x14ac:dyDescent="0.3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 x14ac:dyDescent="0.3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 x14ac:dyDescent="0.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 x14ac:dyDescent="0.3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 x14ac:dyDescent="0.3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 x14ac:dyDescent="0.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 x14ac:dyDescent="0.3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 x14ac:dyDescent="0.3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 x14ac:dyDescent="0.3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 x14ac:dyDescent="0.3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 x14ac:dyDescent="0.3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1:12" x14ac:dyDescent="0.3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 x14ac:dyDescent="0.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1:12" x14ac:dyDescent="0.3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spans="1:12" x14ac:dyDescent="0.3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 x14ac:dyDescent="0.3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spans="1:12" x14ac:dyDescent="0.3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 x14ac:dyDescent="0.3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spans="1:12" x14ac:dyDescent="0.3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1:12" x14ac:dyDescent="0.3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1:12" x14ac:dyDescent="0.3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1:12" x14ac:dyDescent="0.3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 x14ac:dyDescent="0.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 x14ac:dyDescent="0.3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12" x14ac:dyDescent="0.3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 x14ac:dyDescent="0.3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spans="1:12" x14ac:dyDescent="0.3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spans="1:12" x14ac:dyDescent="0.3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2" x14ac:dyDescent="0.3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 x14ac:dyDescent="0.3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spans="1:12" x14ac:dyDescent="0.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spans="1:12" x14ac:dyDescent="0.3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 x14ac:dyDescent="0.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spans="1:12" x14ac:dyDescent="0.3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 x14ac:dyDescent="0.3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spans="1:12" x14ac:dyDescent="0.3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spans="1:12" x14ac:dyDescent="0.3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spans="1:12" x14ac:dyDescent="0.3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spans="1:12" x14ac:dyDescent="0.3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spans="1:12" x14ac:dyDescent="0.3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spans="1:12" x14ac:dyDescent="0.3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spans="1:12" x14ac:dyDescent="0.3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spans="1:12" x14ac:dyDescent="0.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spans="1:12" x14ac:dyDescent="0.3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spans="1:12" x14ac:dyDescent="0.3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spans="1:12" x14ac:dyDescent="0.3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spans="1:12" x14ac:dyDescent="0.3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spans="1:12" x14ac:dyDescent="0.3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2" x14ac:dyDescent="0.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2" x14ac:dyDescent="0.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1:12" x14ac:dyDescent="0.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 x14ac:dyDescent="0.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spans="1:12" x14ac:dyDescent="0.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spans="1:12" x14ac:dyDescent="0.3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 x14ac:dyDescent="0.3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spans="1:12" x14ac:dyDescent="0.3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spans="1:12" x14ac:dyDescent="0.3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 x14ac:dyDescent="0.3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spans="1:12" x14ac:dyDescent="0.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spans="1:12" x14ac:dyDescent="0.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spans="1:12" x14ac:dyDescent="0.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spans="1:12" x14ac:dyDescent="0.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</row>
    <row r="184" spans="1:12" x14ac:dyDescent="0.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spans="1:12" x14ac:dyDescent="0.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</row>
    <row r="186" spans="1:12" x14ac:dyDescent="0.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</row>
    <row r="187" spans="1:12" x14ac:dyDescent="0.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</row>
    <row r="188" spans="1:12" x14ac:dyDescent="0.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spans="1:12" x14ac:dyDescent="0.3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</row>
    <row r="190" spans="1:12" x14ac:dyDescent="0.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spans="1:12" x14ac:dyDescent="0.3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spans="1:12" x14ac:dyDescent="0.3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</row>
    <row r="193" spans="1:12" x14ac:dyDescent="0.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</row>
    <row r="194" spans="1:12" x14ac:dyDescent="0.3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</row>
    <row r="195" spans="1:12" x14ac:dyDescent="0.3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spans="1:12" x14ac:dyDescent="0.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</row>
    <row r="197" spans="1:12" x14ac:dyDescent="0.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spans="1:12" x14ac:dyDescent="0.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</row>
    <row r="199" spans="1:12" x14ac:dyDescent="0.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</row>
    <row r="200" spans="1:12" x14ac:dyDescent="0.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spans="1:12" x14ac:dyDescent="0.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spans="1:12" x14ac:dyDescent="0.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</row>
    <row r="203" spans="1:12" x14ac:dyDescent="0.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</row>
    <row r="204" spans="1:12" x14ac:dyDescent="0.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</row>
    <row r="205" spans="1:12" x14ac:dyDescent="0.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</row>
    <row r="206" spans="1:12" x14ac:dyDescent="0.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</row>
    <row r="207" spans="1:12" x14ac:dyDescent="0.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</row>
    <row r="208" spans="1:12" x14ac:dyDescent="0.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</row>
    <row r="209" spans="1:12" x14ac:dyDescent="0.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</row>
    <row r="210" spans="1:12" x14ac:dyDescent="0.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1:12" x14ac:dyDescent="0.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spans="1:12" x14ac:dyDescent="0.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</row>
    <row r="213" spans="1:12" x14ac:dyDescent="0.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</row>
    <row r="214" spans="1:12" x14ac:dyDescent="0.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 x14ac:dyDescent="0.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</row>
    <row r="216" spans="1:12" x14ac:dyDescent="0.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</row>
    <row r="218" spans="1:12" x14ac:dyDescent="0.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</row>
    <row r="219" spans="1:12" x14ac:dyDescent="0.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spans="1:12" x14ac:dyDescent="0.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</row>
    <row r="221" spans="1:12" x14ac:dyDescent="0.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</row>
    <row r="222" spans="1:12" x14ac:dyDescent="0.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</row>
    <row r="223" spans="1:12" x14ac:dyDescent="0.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spans="1:12" x14ac:dyDescent="0.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</row>
    <row r="225" spans="1:12" x14ac:dyDescent="0.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6" spans="1:12" x14ac:dyDescent="0.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</row>
    <row r="227" spans="1:12" x14ac:dyDescent="0.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  <row r="228" spans="1:12" x14ac:dyDescent="0.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</row>
    <row r="229" spans="1:12" x14ac:dyDescent="0.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</row>
    <row r="230" spans="1:12" x14ac:dyDescent="0.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</row>
    <row r="231" spans="1:12" x14ac:dyDescent="0.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</row>
    <row r="232" spans="1:12" x14ac:dyDescent="0.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</row>
    <row r="233" spans="1:12" x14ac:dyDescent="0.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</row>
    <row r="234" spans="1:12" x14ac:dyDescent="0.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</row>
    <row r="235" spans="1:12" x14ac:dyDescent="0.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</row>
    <row r="236" spans="1:12" x14ac:dyDescent="0.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</row>
    <row r="237" spans="1:12" x14ac:dyDescent="0.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</row>
    <row r="238" spans="1:12" x14ac:dyDescent="0.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</row>
    <row r="239" spans="1:12" x14ac:dyDescent="0.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</row>
    <row r="240" spans="1:12" x14ac:dyDescent="0.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</row>
    <row r="241" spans="1:12" x14ac:dyDescent="0.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</row>
    <row r="242" spans="1:12" x14ac:dyDescent="0.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</row>
    <row r="243" spans="1:12" x14ac:dyDescent="0.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</row>
    <row r="244" spans="1:12" x14ac:dyDescent="0.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</row>
    <row r="245" spans="1:12" x14ac:dyDescent="0.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</row>
    <row r="246" spans="1:12" x14ac:dyDescent="0.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</row>
    <row r="247" spans="1:12" x14ac:dyDescent="0.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</row>
    <row r="248" spans="1:12" x14ac:dyDescent="0.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</row>
    <row r="249" spans="1:12" x14ac:dyDescent="0.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</row>
    <row r="250" spans="1:12" x14ac:dyDescent="0.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</row>
    <row r="251" spans="1:12" x14ac:dyDescent="0.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</row>
    <row r="252" spans="1:12" x14ac:dyDescent="0.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</row>
    <row r="253" spans="1:12" x14ac:dyDescent="0.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</row>
    <row r="254" spans="1:12" x14ac:dyDescent="0.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</row>
    <row r="255" spans="1:12" x14ac:dyDescent="0.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</row>
    <row r="256" spans="1:12" x14ac:dyDescent="0.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</row>
    <row r="257" spans="1:12" x14ac:dyDescent="0.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</row>
    <row r="258" spans="1:12" x14ac:dyDescent="0.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</row>
    <row r="259" spans="1:12" x14ac:dyDescent="0.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</row>
    <row r="260" spans="1:12" x14ac:dyDescent="0.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</row>
    <row r="261" spans="1:12" x14ac:dyDescent="0.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</row>
    <row r="262" spans="1:12" x14ac:dyDescent="0.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</row>
    <row r="263" spans="1:12" x14ac:dyDescent="0.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</row>
    <row r="264" spans="1:12" x14ac:dyDescent="0.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</row>
    <row r="265" spans="1:12" x14ac:dyDescent="0.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</row>
    <row r="266" spans="1:12" x14ac:dyDescent="0.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</row>
    <row r="267" spans="1:12" x14ac:dyDescent="0.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</row>
    <row r="268" spans="1:12" x14ac:dyDescent="0.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</row>
    <row r="269" spans="1:12" x14ac:dyDescent="0.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</row>
    <row r="270" spans="1:12" x14ac:dyDescent="0.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</row>
    <row r="271" spans="1:12" x14ac:dyDescent="0.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</row>
    <row r="272" spans="1:12" x14ac:dyDescent="0.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</row>
    <row r="273" spans="1:12" x14ac:dyDescent="0.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</row>
    <row r="274" spans="1:12" x14ac:dyDescent="0.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</row>
    <row r="275" spans="1:12" x14ac:dyDescent="0.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  <row r="276" spans="1:12" x14ac:dyDescent="0.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</row>
    <row r="277" spans="1:12" x14ac:dyDescent="0.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</row>
    <row r="278" spans="1:12" x14ac:dyDescent="0.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</row>
    <row r="279" spans="1:12" x14ac:dyDescent="0.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</row>
    <row r="280" spans="1:12" x14ac:dyDescent="0.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</row>
    <row r="281" spans="1:12" x14ac:dyDescent="0.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</row>
    <row r="282" spans="1:12" x14ac:dyDescent="0.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</row>
    <row r="283" spans="1:12" x14ac:dyDescent="0.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</row>
    <row r="284" spans="1:12" x14ac:dyDescent="0.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  <row r="285" spans="1:12" x14ac:dyDescent="0.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</row>
    <row r="286" spans="1:12" x14ac:dyDescent="0.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</row>
    <row r="287" spans="1:12" x14ac:dyDescent="0.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</row>
    <row r="288" spans="1:12" x14ac:dyDescent="0.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</row>
    <row r="289" spans="1:12" x14ac:dyDescent="0.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</row>
    <row r="290" spans="1:12" x14ac:dyDescent="0.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</row>
    <row r="291" spans="1:12" x14ac:dyDescent="0.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</row>
    <row r="292" spans="1:12" x14ac:dyDescent="0.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  <row r="293" spans="1:12" x14ac:dyDescent="0.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</row>
    <row r="294" spans="1:12" x14ac:dyDescent="0.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</row>
    <row r="295" spans="1:12" x14ac:dyDescent="0.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</row>
    <row r="296" spans="1:12" x14ac:dyDescent="0.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</row>
    <row r="297" spans="1:12" x14ac:dyDescent="0.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</row>
    <row r="298" spans="1:12" x14ac:dyDescent="0.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</row>
    <row r="299" spans="1:12" x14ac:dyDescent="0.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</row>
    <row r="300" spans="1:12" x14ac:dyDescent="0.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</row>
    <row r="301" spans="1:12" x14ac:dyDescent="0.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</row>
    <row r="302" spans="1:12" x14ac:dyDescent="0.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</row>
    <row r="303" spans="1:12" x14ac:dyDescent="0.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</row>
    <row r="304" spans="1:12" x14ac:dyDescent="0.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</row>
    <row r="305" spans="1:12" x14ac:dyDescent="0.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</row>
    <row r="306" spans="1:12" x14ac:dyDescent="0.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</row>
    <row r="307" spans="1:12" x14ac:dyDescent="0.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</row>
    <row r="308" spans="1:12" x14ac:dyDescent="0.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</row>
    <row r="309" spans="1:12" x14ac:dyDescent="0.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</row>
    <row r="310" spans="1:12" x14ac:dyDescent="0.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</row>
    <row r="311" spans="1:12" x14ac:dyDescent="0.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</row>
    <row r="312" spans="1:12" x14ac:dyDescent="0.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</row>
    <row r="313" spans="1:12" x14ac:dyDescent="0.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</row>
    <row r="314" spans="1:12" x14ac:dyDescent="0.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</row>
    <row r="315" spans="1:12" x14ac:dyDescent="0.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</row>
    <row r="316" spans="1:12" x14ac:dyDescent="0.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</row>
    <row r="317" spans="1:12" x14ac:dyDescent="0.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</row>
    <row r="318" spans="1:12" x14ac:dyDescent="0.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</row>
    <row r="319" spans="1:12" x14ac:dyDescent="0.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</row>
    <row r="320" spans="1:12" x14ac:dyDescent="0.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</row>
    <row r="321" spans="1:12" x14ac:dyDescent="0.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</row>
    <row r="322" spans="1:12" x14ac:dyDescent="0.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</row>
    <row r="323" spans="1:12" x14ac:dyDescent="0.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</row>
    <row r="324" spans="1:12" x14ac:dyDescent="0.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</row>
    <row r="325" spans="1:12" x14ac:dyDescent="0.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</row>
    <row r="326" spans="1:12" x14ac:dyDescent="0.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</row>
    <row r="327" spans="1:12" x14ac:dyDescent="0.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</row>
    <row r="328" spans="1:12" x14ac:dyDescent="0.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</row>
    <row r="329" spans="1:12" x14ac:dyDescent="0.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</row>
    <row r="330" spans="1:12" x14ac:dyDescent="0.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</row>
    <row r="331" spans="1:12" x14ac:dyDescent="0.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</row>
    <row r="332" spans="1:12" x14ac:dyDescent="0.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</row>
    <row r="333" spans="1:12" x14ac:dyDescent="0.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</row>
    <row r="334" spans="1:12" x14ac:dyDescent="0.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</row>
    <row r="335" spans="1:12" x14ac:dyDescent="0.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</row>
    <row r="336" spans="1:12" x14ac:dyDescent="0.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</row>
    <row r="337" spans="1:12" x14ac:dyDescent="0.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</row>
    <row r="338" spans="1:12" x14ac:dyDescent="0.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</row>
    <row r="339" spans="1:12" x14ac:dyDescent="0.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</row>
    <row r="340" spans="1:12" x14ac:dyDescent="0.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</row>
    <row r="341" spans="1:12" x14ac:dyDescent="0.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</row>
    <row r="342" spans="1:12" x14ac:dyDescent="0.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</row>
    <row r="343" spans="1:12" x14ac:dyDescent="0.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</row>
    <row r="344" spans="1:12" x14ac:dyDescent="0.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</row>
    <row r="345" spans="1:12" x14ac:dyDescent="0.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</row>
    <row r="346" spans="1:12" x14ac:dyDescent="0.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</row>
    <row r="347" spans="1:12" x14ac:dyDescent="0.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</row>
    <row r="348" spans="1:12" x14ac:dyDescent="0.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</row>
    <row r="349" spans="1:12" x14ac:dyDescent="0.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</row>
    <row r="350" spans="1:12" x14ac:dyDescent="0.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</row>
    <row r="351" spans="1:12" x14ac:dyDescent="0.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</row>
    <row r="352" spans="1:12" x14ac:dyDescent="0.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</row>
    <row r="353" spans="1:12" x14ac:dyDescent="0.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</row>
    <row r="354" spans="1:12" x14ac:dyDescent="0.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</row>
    <row r="355" spans="1:12" x14ac:dyDescent="0.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</row>
    <row r="356" spans="1:12" x14ac:dyDescent="0.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</row>
    <row r="357" spans="1:12" x14ac:dyDescent="0.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</row>
    <row r="358" spans="1:12" x14ac:dyDescent="0.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</row>
    <row r="359" spans="1:12" x14ac:dyDescent="0.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</row>
    <row r="360" spans="1:12" x14ac:dyDescent="0.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</row>
    <row r="361" spans="1:12" x14ac:dyDescent="0.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</row>
    <row r="362" spans="1:12" x14ac:dyDescent="0.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</row>
    <row r="363" spans="1:12" x14ac:dyDescent="0.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</row>
    <row r="364" spans="1:12" x14ac:dyDescent="0.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</row>
    <row r="365" spans="1:12" x14ac:dyDescent="0.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</row>
    <row r="366" spans="1:12" x14ac:dyDescent="0.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</row>
    <row r="367" spans="1:12" x14ac:dyDescent="0.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</row>
    <row r="368" spans="1:12" x14ac:dyDescent="0.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</row>
    <row r="369" spans="1:12" x14ac:dyDescent="0.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</row>
    <row r="370" spans="1:12" x14ac:dyDescent="0.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</row>
    <row r="371" spans="1:12" x14ac:dyDescent="0.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</row>
    <row r="372" spans="1:12" x14ac:dyDescent="0.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</row>
    <row r="373" spans="1:12" x14ac:dyDescent="0.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</row>
    <row r="374" spans="1:12" x14ac:dyDescent="0.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</row>
    <row r="375" spans="1:12" x14ac:dyDescent="0.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</row>
    <row r="376" spans="1:12" x14ac:dyDescent="0.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</row>
    <row r="377" spans="1:12" x14ac:dyDescent="0.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</row>
    <row r="378" spans="1:12" x14ac:dyDescent="0.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</row>
    <row r="379" spans="1:12" x14ac:dyDescent="0.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</row>
    <row r="380" spans="1:12" x14ac:dyDescent="0.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</row>
    <row r="381" spans="1:12" x14ac:dyDescent="0.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</row>
    <row r="382" spans="1:12" x14ac:dyDescent="0.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</row>
    <row r="383" spans="1:12" x14ac:dyDescent="0.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</row>
    <row r="384" spans="1:12" x14ac:dyDescent="0.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</row>
    <row r="385" spans="1:12" x14ac:dyDescent="0.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</row>
    <row r="386" spans="1:12" x14ac:dyDescent="0.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</row>
    <row r="387" spans="1:12" x14ac:dyDescent="0.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</row>
    <row r="388" spans="1:12" x14ac:dyDescent="0.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</row>
    <row r="389" spans="1:12" x14ac:dyDescent="0.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</row>
    <row r="390" spans="1:12" x14ac:dyDescent="0.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</row>
    <row r="391" spans="1:12" x14ac:dyDescent="0.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</row>
    <row r="392" spans="1:12" x14ac:dyDescent="0.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</row>
    <row r="393" spans="1:12" x14ac:dyDescent="0.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</row>
    <row r="394" spans="1:12" x14ac:dyDescent="0.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</row>
    <row r="395" spans="1:12" x14ac:dyDescent="0.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</row>
    <row r="396" spans="1:12" x14ac:dyDescent="0.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</row>
    <row r="397" spans="1:12" x14ac:dyDescent="0.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</row>
    <row r="398" spans="1:12" x14ac:dyDescent="0.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</row>
    <row r="399" spans="1:12" x14ac:dyDescent="0.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</row>
    <row r="400" spans="1:12" x14ac:dyDescent="0.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</row>
  </sheetData>
  <mergeCells count="1">
    <mergeCell ref="A1:L26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 Pracovný výkaz školský psych.</vt:lpstr>
      <vt:lpstr> Pracovný výkaz špeciálny pedag</vt:lpstr>
      <vt:lpstr>Pracovný výkaz sociálny pedagóg</vt:lpstr>
      <vt:lpstr>Inštrukcie k PV</vt:lpstr>
      <vt:lpstr>' Pracovný výkaz školský psych.'!Oblasť_tlače</vt:lpstr>
      <vt:lpstr>' Pracovný výkaz špeciálny pedag'!Oblasť_tlače</vt:lpstr>
      <vt:lpstr>'Pracovný výkaz sociálny pedagóg'!Oblasť_tlače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MPC-BB</cp:lastModifiedBy>
  <cp:lastPrinted>2022-04-07T13:33:20Z</cp:lastPrinted>
  <dcterms:created xsi:type="dcterms:W3CDTF">2008-05-10T21:07:40Z</dcterms:created>
  <dcterms:modified xsi:type="dcterms:W3CDTF">2022-12-19T08:30:02Z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