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5\ZŠ\"/>
    </mc:Choice>
  </mc:AlternateContent>
  <xr:revisionPtr revIDLastSave="0" documentId="13_ncr:1_{BF179DA8-57BA-49F7-8726-46E52FAAFF5A}" xr6:coauthVersionLast="47" xr6:coauthVersionMax="47" xr10:uidLastSave="{00000000-0000-0000-0000-000000000000}"/>
  <bookViews>
    <workbookView xWindow="1800" yWindow="1965" windowWidth="27000" windowHeight="14235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Z21" i="6"/>
  <c r="V21" i="6"/>
  <c r="T21" i="6"/>
  <c r="R21" i="6"/>
  <c r="J21" i="6"/>
  <c r="F21" i="6"/>
  <c r="D21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Y20" i="6"/>
  <c r="Y21" i="6" s="1"/>
  <c r="X20" i="6"/>
  <c r="X21" i="6" s="1"/>
  <c r="W20" i="6"/>
  <c r="W21" i="6" s="1"/>
  <c r="V20" i="6"/>
  <c r="U20" i="6"/>
  <c r="U21" i="6" s="1"/>
  <c r="T20" i="6"/>
  <c r="S20" i="6"/>
  <c r="S21" i="6" s="1"/>
  <c r="R20" i="6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I20" i="6"/>
  <c r="I21" i="6" s="1"/>
  <c r="H20" i="6"/>
  <c r="H21" i="6" s="1"/>
  <c r="G20" i="6"/>
  <c r="G21" i="6" s="1"/>
  <c r="F20" i="6"/>
  <c r="E20" i="6"/>
  <c r="E21" i="6" s="1"/>
  <c r="D20" i="6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J6" i="6"/>
  <c r="Z6" i="6"/>
  <c r="E6" i="6"/>
  <c r="M6" i="6"/>
  <c r="U6" i="6"/>
  <c r="AC6" i="6"/>
  <c r="F6" i="6"/>
  <c r="N6" i="6"/>
  <c r="V6" i="6"/>
  <c r="AD6" i="6"/>
  <c r="AG5" i="6"/>
  <c r="AG6" i="6" s="1"/>
  <c r="R6" i="6"/>
  <c r="AF5" i="6"/>
  <c r="AF6" i="6" s="1"/>
  <c r="I6" i="6"/>
  <c r="Q6" i="6"/>
  <c r="Y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<sst xmlns="http://schemas.openxmlformats.org/spreadsheetml/2006/main" count="75" uniqueCount="74">
  <si>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</si>
  <si>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</si>
  <si>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</si>
  <si>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</si>
  <si>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</si>
  <si>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</si>
  <si>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</si>
  <si>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</si>
  <si>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</si>
  <si>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</si>
  <si>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</si>
  <si>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</si>
  <si>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</si>
  <si>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</si>
  <si>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</si>
  <si>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</si>
  <si>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</si>
  <si>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</si>
  <si>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</si>
  <si>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</si>
  <si>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</si>
  <si>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</si>
  <si>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</si>
  <si>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</si>
  <si>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</si>
  <si>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</si>
  <si>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</si>
  <si>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</si>
  <si>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</si>
  <si>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</si>
  <si>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</si>
  <si>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</si>
  <si>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</si>
  <si>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</si>
  <si>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</si>
  <si>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</si>
  <si>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</si>
  <si>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</si>
  <si>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</si>
  <si>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</si>
  <si>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</si>
  <si>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</si>
  <si>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</si>
  <si>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</si>
  <si>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</si>
  <si>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</si>
  <si>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</si>
  <si>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</si>
  <si>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</si>
  <si>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</si>
  <si>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</si>
  <si>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</si>
  <si>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</si>
  <si>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</si>
  <si>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</si>
  <si>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</si>
  <si>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</si>
  <si>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</si>
  <si>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</si>
  <si>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</si>
  <si>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</si>
  <si>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</si>
  <si>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</si>
  <si>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</si>
  <si>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</si>
  <si>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</si>
  <si>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>Metodicko - pedagogické centrum</t>
  </si>
  <si>
    <t xml:space="preserve">312011AQI4 </t>
  </si>
  <si>
    <t>D</t>
  </si>
  <si>
    <t>L/4,5</t>
  </si>
  <si>
    <t>L</t>
  </si>
  <si>
    <t>učiteľka v ZŠ</t>
  </si>
  <si>
    <t>4.6.3. Asistent učiteľa s ZZ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</si>
  <si>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ZŠ / asistent učiteľa v SŠ - vyber z možností (ostatné vymažte!!!), činnosti je možné preformulovať v súlade s náplňou práce v pracovnej zmluve, obsah pracovných činností musí byť totožný aj s  popisom pracovných činností v štvrťročnej  správe
.  spolupráca s učiteľom v triede a s pedagogickými zamestnancami školy, 
. uľahčovanie adaptácie dieťaťa, pomáhanie pri prekonávaní bariér, ktoré plynú zo zdravotného postihnutia dieťaťa alebo žiaka 
. spoluorganizovanie činnosti dieťaťa alebo žiaka počas výchovno-vzdelávacieho procesu v súlade s pokynmi učiteľa, 
. vykonávanie pedagogického dozoru počas prestávok zameraného na deti a žiakov so špeciálnymi výchovno-vzdelávacími potrebami, 
. pomáhanie pri príprave učebných pomôcok,
.  priame vedenie alebo napomáhanie pri činnostiach voľnočasových aktivít (speváckych, hudobných, tanečných, výtvarných, dramatických a iných) (vyberte relevantné), 
. návšteva historických a kultúrnych pamiatok, 
. realizácia  spoločenských aktivít (konkretizujte), 
. realizácia športových podujatí  (konkretizujte), 
. 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 (dopľnte názov vzdelávania a čas realizácie).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</si>
</sst>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8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0" borderId="14" xfId="2" applyFont="1" applyBorder="1" applyAlignment="1"/>
    <xf numFmtId="0" fontId="6" fillId="3" borderId="11" xfId="2" applyFont="1" applyFill="1" applyBorder="1" applyAlignment="1"/>
    <xf numFmtId="0" fontId="6" fillId="0" borderId="2" xfId="2" applyFont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Alignment="1" applyProtection="1">
      <protection locked="0"/>
    </xf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4" borderId="17" xfId="2" applyNumberFormat="1" applyFon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68" fontId="16" fillId="4" borderId="17" xfId="2" applyNumberFormat="1" applyFon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0" fontId="8" fillId="0" borderId="32" xfId="2" applyFont="1" applyFill="1" applyBorder="1" applyAlignment="1"/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1" borderId="36" xfId="2" applyNumberFormat="1" applyFill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168" fontId="1" fillId="4" borderId="17" xfId="2" applyNumberFormat="1" applyFont="1" applyFill="1" applyBorder="1" applyAlignment="1">
      <alignment horizontal="center"/>
    </xf>
    <xf numFmtId="0" fontId="35" fillId="12" borderId="2" xfId="2" applyFont="1" applyFill="1" applyBorder="1"/>
    <xf numFmtId="0" fontId="22" fillId="10" borderId="5" xfId="2" applyFont="1" applyFill="1" applyBorder="1" applyAlignment="1">
      <alignment horizontal="left" wrapText="1"/>
    </xf>
    <xf numFmtId="0" fontId="22" fillId="10" borderId="49" xfId="2" applyFont="1" applyFill="1" applyBorder="1" applyAlignment="1">
      <alignment horizontal="left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 applyAlignment="1"/>
    <xf numFmtId="0" fontId="26" fillId="0" borderId="34" xfId="2" applyBorder="1" applyAlignment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3" fillId="0" borderId="33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6" fillId="6" borderId="17" xfId="2" applyFill="1" applyBorder="1" applyAlignment="1"/>
    <xf numFmtId="0" fontId="16" fillId="6" borderId="17" xfId="2" applyFont="1" applyFill="1" applyBorder="1" applyAlignment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8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topLeftCell="A8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5" ht="15.75" thickBot="1" x14ac:dyDescent="0.3">
      <c r="A3" s="106" t="s">
        <v>53</v>
      </c>
      <c r="B3" s="107"/>
      <c r="C3" s="107"/>
      <c r="D3" s="107"/>
      <c r="E3" s="107"/>
      <c r="F3" s="107"/>
      <c r="G3" s="108"/>
      <c r="H3" s="109" t="s">
        <v>52</v>
      </c>
      <c r="I3" s="110"/>
      <c r="J3" s="111"/>
      <c r="K3" s="112"/>
      <c r="L3" s="113"/>
      <c r="M3" s="113"/>
      <c r="N3" s="113"/>
      <c r="O3" s="113"/>
      <c r="P3" s="113"/>
      <c r="Q3" s="113"/>
      <c r="R3" s="113"/>
      <c r="S3" s="113"/>
      <c r="T3" s="113"/>
      <c r="U3" s="114"/>
      <c r="V3" s="115" t="s">
        <v>51</v>
      </c>
      <c r="W3" s="116"/>
      <c r="X3" s="117" t="s">
        <v>14</v>
      </c>
      <c r="Y3" s="118"/>
      <c r="Z3" s="118"/>
      <c r="AA3" s="118"/>
      <c r="AB3" s="118"/>
      <c r="AC3" s="119"/>
      <c r="AD3" s="115" t="s">
        <v>50</v>
      </c>
      <c r="AE3" s="120"/>
      <c r="AF3" s="121">
        <v>2022</v>
      </c>
      <c r="AG3" s="122"/>
      <c r="AH3" s="123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5">
        <f>IF(OR(DAY(DATE($AF$3,$AU$24+1,0))=28,DAY(DATE($AF$3,$AU$24+1,0))=29),"",IF(DAY(DATE($AF$3,$AU$24+1,0))=30,"",31))</f>
        <v>31</v>
      </c>
      <c r="AH5" s="124" t="s">
        <v>48</v>
      </c>
      <c r="AI5" s="4"/>
    </row>
    <row r="6" spans="1:35" ht="15.75" thickBot="1" x14ac:dyDescent="0.3">
      <c r="A6" s="126"/>
      <c r="B6" s="127"/>
      <c r="C6" s="35">
        <f t="shared" ref="C6:AD6" si="0">(DATE($AF$3,$AU$24,C5))</f>
        <v>44682</v>
      </c>
      <c r="D6" s="34">
        <f t="shared" si="0"/>
        <v>44683</v>
      </c>
      <c r="E6" s="34">
        <f t="shared" si="0"/>
        <v>44684</v>
      </c>
      <c r="F6" s="34">
        <f t="shared" si="0"/>
        <v>44685</v>
      </c>
      <c r="G6" s="34">
        <f t="shared" si="0"/>
        <v>44686</v>
      </c>
      <c r="H6" s="34">
        <f t="shared" si="0"/>
        <v>44687</v>
      </c>
      <c r="I6" s="34">
        <f t="shared" si="0"/>
        <v>44688</v>
      </c>
      <c r="J6" s="34">
        <f t="shared" si="0"/>
        <v>44689</v>
      </c>
      <c r="K6" s="34">
        <f t="shared" si="0"/>
        <v>44690</v>
      </c>
      <c r="L6" s="34">
        <f t="shared" si="0"/>
        <v>44691</v>
      </c>
      <c r="M6" s="34">
        <f t="shared" si="0"/>
        <v>44692</v>
      </c>
      <c r="N6" s="34">
        <f t="shared" si="0"/>
        <v>44693</v>
      </c>
      <c r="O6" s="34">
        <f t="shared" si="0"/>
        <v>44694</v>
      </c>
      <c r="P6" s="34">
        <f t="shared" si="0"/>
        <v>44695</v>
      </c>
      <c r="Q6" s="34">
        <f t="shared" si="0"/>
        <v>44696</v>
      </c>
      <c r="R6" s="34">
        <f t="shared" si="0"/>
        <v>44697</v>
      </c>
      <c r="S6" s="34">
        <f t="shared" si="0"/>
        <v>44698</v>
      </c>
      <c r="T6" s="34">
        <f t="shared" si="0"/>
        <v>44699</v>
      </c>
      <c r="U6" s="34">
        <f t="shared" si="0"/>
        <v>44700</v>
      </c>
      <c r="V6" s="34">
        <f t="shared" si="0"/>
        <v>44701</v>
      </c>
      <c r="W6" s="34">
        <f t="shared" si="0"/>
        <v>44702</v>
      </c>
      <c r="X6" s="34">
        <f t="shared" si="0"/>
        <v>44703</v>
      </c>
      <c r="Y6" s="34">
        <f t="shared" si="0"/>
        <v>44704</v>
      </c>
      <c r="Z6" s="34">
        <f t="shared" si="0"/>
        <v>44705</v>
      </c>
      <c r="AA6" s="34">
        <f t="shared" si="0"/>
        <v>44706</v>
      </c>
      <c r="AB6" s="34">
        <f t="shared" si="0"/>
        <v>44707</v>
      </c>
      <c r="AC6" s="34">
        <f t="shared" si="0"/>
        <v>44708</v>
      </c>
      <c r="AD6" s="34">
        <f t="shared" si="0"/>
        <v>44709</v>
      </c>
      <c r="AE6" s="34">
        <f>IF(ISERROR(DATE($AF$3,$AU$24,AE5)),"",(DATE($AF$3,$AU$24,AE5)))</f>
        <v>44710</v>
      </c>
      <c r="AF6" s="34">
        <f>IF(ISERROR(DATE($AF$3,$AU$24,AF5)),"",(DATE($AF$3,$AU$24,AF5)))</f>
        <v>44711</v>
      </c>
      <c r="AG6" s="86">
        <f>IF(ISERROR(DATE($AF$3,$AU$24,AG5)),"",(DATE($AF$3,$AU$24,AG5)))</f>
        <v>44712</v>
      </c>
      <c r="AH6" s="125"/>
      <c r="AI6" s="4"/>
    </row>
    <row r="7" spans="1:35" x14ac:dyDescent="0.25">
      <c r="A7" s="76" t="s">
        <v>47</v>
      </c>
      <c r="B7" s="77" t="s">
        <v>66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7"/>
      <c r="AH7" s="94"/>
    </row>
    <row r="8" spans="1:35" ht="15.75" thickBot="1" x14ac:dyDescent="0.3">
      <c r="A8" s="128" t="s">
        <v>61</v>
      </c>
      <c r="B8" s="129"/>
      <c r="C8" s="75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88"/>
      <c r="AH8" s="95"/>
    </row>
    <row r="9" spans="1:35" x14ac:dyDescent="0.25">
      <c r="A9" s="71" t="s">
        <v>46</v>
      </c>
      <c r="B9" s="72" t="s">
        <v>67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9"/>
      <c r="AH9" s="95"/>
    </row>
    <row r="10" spans="1:35" ht="26.25" x14ac:dyDescent="0.25">
      <c r="A10" s="73" t="s">
        <v>56</v>
      </c>
      <c r="B10" s="102" t="s">
        <v>72</v>
      </c>
      <c r="C10" s="52"/>
      <c r="D10" s="45">
        <v>7.5</v>
      </c>
      <c r="E10" s="45">
        <v>7.5</v>
      </c>
      <c r="F10" s="45">
        <v>0</v>
      </c>
      <c r="G10" s="45">
        <v>7.5</v>
      </c>
      <c r="H10" s="45">
        <v>7.5</v>
      </c>
      <c r="I10" s="45"/>
      <c r="J10" s="45"/>
      <c r="K10" s="45">
        <v>7.5</v>
      </c>
      <c r="L10" s="45">
        <v>7.5</v>
      </c>
      <c r="M10" s="45">
        <v>7.5</v>
      </c>
      <c r="N10" s="45">
        <v>7.5</v>
      </c>
      <c r="O10" s="45">
        <v>7.5</v>
      </c>
      <c r="P10" s="45"/>
      <c r="Q10" s="45"/>
      <c r="R10" s="45">
        <v>7.5</v>
      </c>
      <c r="S10" s="45">
        <v>7.5</v>
      </c>
      <c r="T10" s="45">
        <v>7.5</v>
      </c>
      <c r="U10" s="45"/>
      <c r="V10" s="45">
        <v>7.5</v>
      </c>
      <c r="W10" s="45"/>
      <c r="X10" s="45"/>
      <c r="Y10" s="45">
        <v>7.5</v>
      </c>
      <c r="Z10" s="45">
        <v>7.5</v>
      </c>
      <c r="AA10" s="45">
        <v>3</v>
      </c>
      <c r="AB10" s="45">
        <v>7.5</v>
      </c>
      <c r="AC10" s="45">
        <v>7.5</v>
      </c>
      <c r="AD10" s="45"/>
      <c r="AE10" s="45"/>
      <c r="AF10" s="45">
        <v>7.5</v>
      </c>
      <c r="AG10" s="90">
        <v>7.5</v>
      </c>
      <c r="AH10" s="96">
        <f t="shared" ref="AH10:AH16" si="1">SUM(C10:AG10)</f>
        <v>145.5</v>
      </c>
    </row>
    <row r="11" spans="1:35" ht="27" thickBot="1" x14ac:dyDescent="0.3">
      <c r="A11" s="74" t="s">
        <v>57</v>
      </c>
      <c r="B11" s="79"/>
      <c r="C11" s="5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90"/>
      <c r="AH11" s="96">
        <f t="shared" si="1"/>
        <v>0</v>
      </c>
    </row>
    <row r="12" spans="1:35" ht="15.75" thickBot="1" x14ac:dyDescent="0.3">
      <c r="A12" s="130" t="s">
        <v>62</v>
      </c>
      <c r="B12" s="131"/>
      <c r="C12" s="65"/>
      <c r="D12" s="66"/>
      <c r="E12" s="66"/>
      <c r="F12" s="66"/>
      <c r="G12" s="66"/>
      <c r="H12" s="67"/>
      <c r="I12" s="67"/>
      <c r="J12" s="66"/>
      <c r="K12" s="66"/>
      <c r="L12" s="66"/>
      <c r="M12" s="66"/>
      <c r="N12" s="66"/>
      <c r="O12" s="67"/>
      <c r="P12" s="67"/>
      <c r="Q12" s="66"/>
      <c r="R12" s="66"/>
      <c r="S12" s="67"/>
      <c r="T12" s="66"/>
      <c r="U12" s="66"/>
      <c r="V12" s="67"/>
      <c r="W12" s="67"/>
      <c r="X12" s="66"/>
      <c r="Y12" s="66"/>
      <c r="Z12" s="66"/>
      <c r="AA12" s="66"/>
      <c r="AB12" s="66"/>
      <c r="AC12" s="67"/>
      <c r="AD12" s="67"/>
      <c r="AE12" s="66"/>
      <c r="AF12" s="66"/>
      <c r="AG12" s="91"/>
      <c r="AH12" s="96"/>
    </row>
    <row r="13" spans="1:35" ht="39.75" thickBot="1" x14ac:dyDescent="0.3">
      <c r="A13" s="80" t="s">
        <v>58</v>
      </c>
      <c r="B13" s="81"/>
      <c r="C13" s="52"/>
      <c r="D13" s="53"/>
      <c r="E13" s="53"/>
      <c r="F13" s="53"/>
      <c r="G13" s="53"/>
      <c r="H13" s="45"/>
      <c r="I13" s="45"/>
      <c r="J13" s="53"/>
      <c r="K13" s="53"/>
      <c r="L13" s="53"/>
      <c r="M13" s="53"/>
      <c r="N13" s="53"/>
      <c r="O13" s="45"/>
      <c r="P13" s="45"/>
      <c r="Q13" s="53"/>
      <c r="R13" s="53"/>
      <c r="S13" s="45"/>
      <c r="T13" s="53"/>
      <c r="U13" s="53"/>
      <c r="V13" s="45"/>
      <c r="W13" s="45"/>
      <c r="X13" s="53"/>
      <c r="Y13" s="53"/>
      <c r="Z13" s="53"/>
      <c r="AA13" s="53"/>
      <c r="AB13" s="53"/>
      <c r="AC13" s="45"/>
      <c r="AD13" s="45"/>
      <c r="AE13" s="53"/>
      <c r="AF13" s="53"/>
      <c r="AG13" s="90"/>
      <c r="AH13" s="96">
        <f t="shared" si="1"/>
        <v>0</v>
      </c>
    </row>
    <row r="14" spans="1:35" x14ac:dyDescent="0.25">
      <c r="A14" s="132" t="s">
        <v>63</v>
      </c>
      <c r="B14" s="133"/>
      <c r="C14" s="68"/>
      <c r="D14" s="69"/>
      <c r="E14" s="69"/>
      <c r="F14" s="69"/>
      <c r="G14" s="69"/>
      <c r="H14" s="70"/>
      <c r="I14" s="70"/>
      <c r="J14" s="69"/>
      <c r="K14" s="69"/>
      <c r="L14" s="69"/>
      <c r="M14" s="69"/>
      <c r="N14" s="69"/>
      <c r="O14" s="70"/>
      <c r="P14" s="70"/>
      <c r="Q14" s="69"/>
      <c r="R14" s="69"/>
      <c r="S14" s="70"/>
      <c r="T14" s="69"/>
      <c r="U14" s="69"/>
      <c r="V14" s="70"/>
      <c r="W14" s="70"/>
      <c r="X14" s="69"/>
      <c r="Y14" s="69"/>
      <c r="Z14" s="69"/>
      <c r="AA14" s="69"/>
      <c r="AB14" s="69"/>
      <c r="AC14" s="70"/>
      <c r="AD14" s="70"/>
      <c r="AE14" s="69"/>
      <c r="AF14" s="69"/>
      <c r="AG14" s="92"/>
      <c r="AH14" s="96"/>
    </row>
    <row r="15" spans="1:35" ht="26.25" x14ac:dyDescent="0.25">
      <c r="A15" s="83" t="s">
        <v>60</v>
      </c>
      <c r="B15" s="84" t="s">
        <v>71</v>
      </c>
      <c r="C15" s="52"/>
      <c r="D15" s="45"/>
      <c r="E15" s="45"/>
      <c r="F15" s="45"/>
      <c r="G15" s="45"/>
      <c r="H15" s="45"/>
      <c r="I15" s="45"/>
      <c r="J15" s="45"/>
      <c r="K15" s="45"/>
      <c r="L15" s="45"/>
      <c r="M15" s="45">
        <v>1</v>
      </c>
      <c r="N15" s="45"/>
      <c r="O15" s="45"/>
      <c r="P15" s="45"/>
      <c r="Q15" s="45"/>
      <c r="R15" s="45"/>
      <c r="S15" s="45"/>
      <c r="T15" s="45">
        <v>1</v>
      </c>
      <c r="U15" s="45"/>
      <c r="V15" s="45"/>
      <c r="W15" s="45"/>
      <c r="X15" s="45"/>
      <c r="Y15" s="45"/>
      <c r="Z15" s="45"/>
      <c r="AA15" s="45">
        <v>1</v>
      </c>
      <c r="AB15" s="45"/>
      <c r="AC15" s="45"/>
      <c r="AD15" s="45"/>
      <c r="AE15" s="45"/>
      <c r="AF15" s="45"/>
      <c r="AG15" s="90"/>
      <c r="AH15" s="96">
        <f t="shared" si="1"/>
        <v>3</v>
      </c>
    </row>
    <row r="16" spans="1:35" ht="28.9" customHeight="1" thickBot="1" x14ac:dyDescent="0.3">
      <c r="A16" s="103" t="s">
        <v>59</v>
      </c>
      <c r="B16" s="104"/>
      <c r="C16" s="8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93"/>
      <c r="AH16" s="97">
        <f t="shared" si="1"/>
        <v>0</v>
      </c>
    </row>
    <row r="17" spans="1:53" ht="15.75" thickBot="1" x14ac:dyDescent="0.3">
      <c r="B17" s="31" t="s">
        <v>45</v>
      </c>
      <c r="C17" s="54">
        <f t="shared" ref="C17:AH17" si="2">SUM(C10:C16)</f>
        <v>0</v>
      </c>
      <c r="D17" s="54">
        <f t="shared" si="2"/>
        <v>7.5</v>
      </c>
      <c r="E17" s="54">
        <f t="shared" si="2"/>
        <v>7.5</v>
      </c>
      <c r="F17" s="54">
        <f t="shared" si="2"/>
        <v>0</v>
      </c>
      <c r="G17" s="54">
        <f t="shared" si="2"/>
        <v>7.5</v>
      </c>
      <c r="H17" s="54">
        <f t="shared" si="2"/>
        <v>7.5</v>
      </c>
      <c r="I17" s="54">
        <f t="shared" si="2"/>
        <v>0</v>
      </c>
      <c r="J17" s="54">
        <f t="shared" si="2"/>
        <v>0</v>
      </c>
      <c r="K17" s="54">
        <f t="shared" si="2"/>
        <v>7.5</v>
      </c>
      <c r="L17" s="54">
        <f t="shared" si="2"/>
        <v>7.5</v>
      </c>
      <c r="M17" s="54">
        <f t="shared" si="2"/>
        <v>8.5</v>
      </c>
      <c r="N17" s="54">
        <f t="shared" si="2"/>
        <v>7.5</v>
      </c>
      <c r="O17" s="54">
        <f t="shared" si="2"/>
        <v>7.5</v>
      </c>
      <c r="P17" s="54">
        <f t="shared" si="2"/>
        <v>0</v>
      </c>
      <c r="Q17" s="54">
        <f t="shared" si="2"/>
        <v>0</v>
      </c>
      <c r="R17" s="54">
        <f t="shared" si="2"/>
        <v>7.5</v>
      </c>
      <c r="S17" s="54">
        <f t="shared" si="2"/>
        <v>7.5</v>
      </c>
      <c r="T17" s="54">
        <f t="shared" si="2"/>
        <v>8.5</v>
      </c>
      <c r="U17" s="54">
        <f t="shared" si="2"/>
        <v>0</v>
      </c>
      <c r="V17" s="54">
        <f t="shared" si="2"/>
        <v>7.5</v>
      </c>
      <c r="W17" s="54">
        <f t="shared" si="2"/>
        <v>0</v>
      </c>
      <c r="X17" s="54">
        <f t="shared" si="2"/>
        <v>0</v>
      </c>
      <c r="Y17" s="54">
        <f t="shared" si="2"/>
        <v>7.5</v>
      </c>
      <c r="Z17" s="54">
        <f t="shared" si="2"/>
        <v>7.5</v>
      </c>
      <c r="AA17" s="54">
        <f t="shared" si="2"/>
        <v>4</v>
      </c>
      <c r="AB17" s="54">
        <f t="shared" si="2"/>
        <v>7.5</v>
      </c>
      <c r="AC17" s="54">
        <f t="shared" si="2"/>
        <v>7.5</v>
      </c>
      <c r="AD17" s="54">
        <f t="shared" si="2"/>
        <v>0</v>
      </c>
      <c r="AE17" s="54">
        <f t="shared" si="2"/>
        <v>0</v>
      </c>
      <c r="AF17" s="54">
        <f t="shared" si="2"/>
        <v>7.5</v>
      </c>
      <c r="AG17" s="55">
        <f t="shared" si="2"/>
        <v>7.5</v>
      </c>
      <c r="AH17" s="55">
        <f t="shared" si="2"/>
        <v>148.5</v>
      </c>
    </row>
    <row r="18" spans="1:53" x14ac:dyDescent="0.25">
      <c r="A18" s="148" t="s">
        <v>44</v>
      </c>
      <c r="B18" s="148"/>
      <c r="C18" s="56"/>
      <c r="D18" s="56">
        <v>0.3125</v>
      </c>
      <c r="E18" s="56">
        <v>0.3125</v>
      </c>
      <c r="F18" s="56"/>
      <c r="G18" s="56">
        <v>0.3125</v>
      </c>
      <c r="H18" s="56">
        <v>0.3125</v>
      </c>
      <c r="I18" s="56"/>
      <c r="J18" s="56"/>
      <c r="K18" s="56">
        <v>0.3125</v>
      </c>
      <c r="L18" s="56">
        <v>0.3125</v>
      </c>
      <c r="M18" s="56">
        <v>0.3125</v>
      </c>
      <c r="N18" s="56">
        <v>0.3125</v>
      </c>
      <c r="O18" s="56">
        <v>0.3125</v>
      </c>
      <c r="P18" s="56"/>
      <c r="Q18" s="56"/>
      <c r="R18" s="56">
        <v>0.3125</v>
      </c>
      <c r="S18" s="56">
        <v>0.3125</v>
      </c>
      <c r="T18" s="56">
        <v>0.3125</v>
      </c>
      <c r="U18" s="56"/>
      <c r="V18" s="56">
        <v>0.3125</v>
      </c>
      <c r="W18" s="56"/>
      <c r="X18" s="56"/>
      <c r="Y18" s="56">
        <v>0.3125</v>
      </c>
      <c r="Z18" s="56">
        <v>0.3125</v>
      </c>
      <c r="AA18" s="56">
        <v>0.3125</v>
      </c>
      <c r="AB18" s="56">
        <v>0.3125</v>
      </c>
      <c r="AC18" s="56">
        <v>0.3125</v>
      </c>
      <c r="AD18" s="56"/>
      <c r="AE18" s="56"/>
      <c r="AF18" s="56">
        <v>0.3125</v>
      </c>
      <c r="AG18" s="56">
        <v>0.3125</v>
      </c>
      <c r="AH18" s="46"/>
    </row>
    <row r="19" spans="1:53" x14ac:dyDescent="0.25">
      <c r="A19" s="149" t="s">
        <v>43</v>
      </c>
      <c r="B19" s="149"/>
      <c r="C19" s="56"/>
      <c r="D19" s="56">
        <v>0.64583333333333337</v>
      </c>
      <c r="E19" s="56">
        <v>0.64583333333333337</v>
      </c>
      <c r="F19" s="56"/>
      <c r="G19" s="56">
        <v>0.64583333333333337</v>
      </c>
      <c r="H19" s="56">
        <v>0.64583333333333337</v>
      </c>
      <c r="I19" s="56"/>
      <c r="J19" s="56"/>
      <c r="K19" s="56">
        <v>0.64583333333333337</v>
      </c>
      <c r="L19" s="56">
        <v>0.64583333333333337</v>
      </c>
      <c r="M19" s="56">
        <v>0.72916666666666663</v>
      </c>
      <c r="N19" s="56">
        <v>0.64583333333333337</v>
      </c>
      <c r="O19" s="56">
        <v>0.64583333333333337</v>
      </c>
      <c r="P19" s="56"/>
      <c r="Q19" s="56"/>
      <c r="R19" s="56">
        <v>0.64583333333333337</v>
      </c>
      <c r="S19" s="56">
        <v>0.64583333333333337</v>
      </c>
      <c r="T19" s="56">
        <v>0.72916666666666663</v>
      </c>
      <c r="U19" s="56"/>
      <c r="V19" s="56">
        <v>0.64583333333333337</v>
      </c>
      <c r="W19" s="56"/>
      <c r="X19" s="56"/>
      <c r="Y19" s="56">
        <v>0.64583333333333337</v>
      </c>
      <c r="Z19" s="56">
        <v>0.64583333333333337</v>
      </c>
      <c r="AA19" s="56">
        <v>0.72916666666666663</v>
      </c>
      <c r="AB19" s="56">
        <v>0.64583333333333337</v>
      </c>
      <c r="AC19" s="56">
        <v>0.64583333333333337</v>
      </c>
      <c r="AD19" s="56"/>
      <c r="AE19" s="56"/>
      <c r="AF19" s="56">
        <v>0.64583333333333337</v>
      </c>
      <c r="AG19" s="56">
        <v>0.64583333333333337</v>
      </c>
      <c r="AH19" s="47"/>
    </row>
    <row r="20" spans="1:53" x14ac:dyDescent="0.25">
      <c r="A20" s="150" t="s">
        <v>42</v>
      </c>
      <c r="B20" s="150"/>
      <c r="C20" s="57">
        <f>C19-C18</f>
        <v>0</v>
      </c>
      <c r="D20" s="57">
        <f t="shared" ref="D20:AG20" si="3">D19-D18</f>
        <v>0.33333333333333337</v>
      </c>
      <c r="E20" s="57">
        <f>E19-E18</f>
        <v>0.33333333333333337</v>
      </c>
      <c r="F20" s="57">
        <f>F19-F18</f>
        <v>0</v>
      </c>
      <c r="G20" s="57">
        <f t="shared" si="3"/>
        <v>0.33333333333333337</v>
      </c>
      <c r="H20" s="57">
        <f t="shared" si="3"/>
        <v>0.33333333333333337</v>
      </c>
      <c r="I20" s="57">
        <f t="shared" si="3"/>
        <v>0</v>
      </c>
      <c r="J20" s="57">
        <f t="shared" si="3"/>
        <v>0</v>
      </c>
      <c r="K20" s="57">
        <f t="shared" si="3"/>
        <v>0.33333333333333337</v>
      </c>
      <c r="L20" s="57">
        <f t="shared" si="3"/>
        <v>0.33333333333333337</v>
      </c>
      <c r="M20" s="57">
        <f t="shared" si="3"/>
        <v>0.41666666666666663</v>
      </c>
      <c r="N20" s="57">
        <f t="shared" si="3"/>
        <v>0.33333333333333337</v>
      </c>
      <c r="O20" s="57">
        <f t="shared" si="3"/>
        <v>0.33333333333333337</v>
      </c>
      <c r="P20" s="57">
        <f t="shared" si="3"/>
        <v>0</v>
      </c>
      <c r="Q20" s="57">
        <f t="shared" si="3"/>
        <v>0</v>
      </c>
      <c r="R20" s="57">
        <f t="shared" si="3"/>
        <v>0.33333333333333337</v>
      </c>
      <c r="S20" s="57">
        <f t="shared" si="3"/>
        <v>0.33333333333333337</v>
      </c>
      <c r="T20" s="57">
        <f t="shared" si="3"/>
        <v>0.41666666666666663</v>
      </c>
      <c r="U20" s="57">
        <f t="shared" si="3"/>
        <v>0</v>
      </c>
      <c r="V20" s="57">
        <f t="shared" si="3"/>
        <v>0.33333333333333337</v>
      </c>
      <c r="W20" s="57">
        <f t="shared" si="3"/>
        <v>0</v>
      </c>
      <c r="X20" s="57">
        <f t="shared" si="3"/>
        <v>0</v>
      </c>
      <c r="Y20" s="57">
        <f t="shared" si="3"/>
        <v>0.33333333333333337</v>
      </c>
      <c r="Z20" s="57">
        <f t="shared" si="3"/>
        <v>0.33333333333333337</v>
      </c>
      <c r="AA20" s="57">
        <f t="shared" si="3"/>
        <v>0.41666666666666663</v>
      </c>
      <c r="AB20" s="57">
        <f t="shared" si="3"/>
        <v>0.33333333333333337</v>
      </c>
      <c r="AC20" s="57">
        <f t="shared" si="3"/>
        <v>0.33333333333333337</v>
      </c>
      <c r="AD20" s="57">
        <f t="shared" si="3"/>
        <v>0</v>
      </c>
      <c r="AE20" s="57">
        <f t="shared" si="3"/>
        <v>0</v>
      </c>
      <c r="AF20" s="57">
        <f t="shared" si="3"/>
        <v>0.33333333333333337</v>
      </c>
      <c r="AG20" s="57">
        <f t="shared" si="3"/>
        <v>0.33333333333333337</v>
      </c>
      <c r="AH20" s="48"/>
    </row>
    <row r="21" spans="1:53" x14ac:dyDescent="0.25">
      <c r="A21" s="151" t="s">
        <v>54</v>
      </c>
      <c r="B21" s="150"/>
      <c r="C21" s="63">
        <f>(C20-INT(C20))*24</f>
        <v>0</v>
      </c>
      <c r="D21" s="63">
        <f>(D20-INT(D20))*24</f>
        <v>8</v>
      </c>
      <c r="E21" s="63">
        <f t="shared" ref="E21:AG21" si="4">(E20-INT(E20))*24</f>
        <v>8</v>
      </c>
      <c r="F21" s="63">
        <f t="shared" si="4"/>
        <v>0</v>
      </c>
      <c r="G21" s="63">
        <f>(G20-INT(G20))*24</f>
        <v>8</v>
      </c>
      <c r="H21" s="63">
        <f t="shared" si="4"/>
        <v>8</v>
      </c>
      <c r="I21" s="63">
        <f t="shared" si="4"/>
        <v>0</v>
      </c>
      <c r="J21" s="63">
        <f t="shared" si="4"/>
        <v>0</v>
      </c>
      <c r="K21" s="63">
        <f t="shared" si="4"/>
        <v>8</v>
      </c>
      <c r="L21" s="63">
        <f t="shared" si="4"/>
        <v>8</v>
      </c>
      <c r="M21" s="63">
        <f t="shared" si="4"/>
        <v>10</v>
      </c>
      <c r="N21" s="63">
        <f t="shared" si="4"/>
        <v>8</v>
      </c>
      <c r="O21" s="63">
        <f t="shared" si="4"/>
        <v>8</v>
      </c>
      <c r="P21" s="63">
        <f t="shared" si="4"/>
        <v>0</v>
      </c>
      <c r="Q21" s="63">
        <f t="shared" si="4"/>
        <v>0</v>
      </c>
      <c r="R21" s="63">
        <f t="shared" si="4"/>
        <v>8</v>
      </c>
      <c r="S21" s="63">
        <f t="shared" si="4"/>
        <v>8</v>
      </c>
      <c r="T21" s="63">
        <f t="shared" si="4"/>
        <v>10</v>
      </c>
      <c r="U21" s="63">
        <f t="shared" si="4"/>
        <v>0</v>
      </c>
      <c r="V21" s="63">
        <f t="shared" si="4"/>
        <v>8</v>
      </c>
      <c r="W21" s="63">
        <f t="shared" si="4"/>
        <v>0</v>
      </c>
      <c r="X21" s="63">
        <f t="shared" si="4"/>
        <v>0</v>
      </c>
      <c r="Y21" s="63">
        <f t="shared" si="4"/>
        <v>8</v>
      </c>
      <c r="Z21" s="63">
        <f t="shared" si="4"/>
        <v>8</v>
      </c>
      <c r="AA21" s="63">
        <f t="shared" si="4"/>
        <v>10</v>
      </c>
      <c r="AB21" s="63">
        <f t="shared" si="4"/>
        <v>8</v>
      </c>
      <c r="AC21" s="63">
        <f t="shared" si="4"/>
        <v>8</v>
      </c>
      <c r="AD21" s="63">
        <f t="shared" si="4"/>
        <v>0</v>
      </c>
      <c r="AE21" s="63">
        <f t="shared" si="4"/>
        <v>0</v>
      </c>
      <c r="AF21" s="63">
        <f t="shared" si="4"/>
        <v>8</v>
      </c>
      <c r="AG21" s="58">
        <f t="shared" si="4"/>
        <v>8</v>
      </c>
      <c r="AH21" s="48"/>
    </row>
    <row r="22" spans="1:53" x14ac:dyDescent="0.25">
      <c r="A22" s="78" t="s">
        <v>41</v>
      </c>
      <c r="B22" s="78"/>
      <c r="C22" s="60"/>
      <c r="D22" s="59"/>
      <c r="E22" s="59"/>
      <c r="F22" s="101" t="s">
        <v>70</v>
      </c>
      <c r="G22" s="60"/>
      <c r="H22" s="59"/>
      <c r="I22" s="59"/>
      <c r="J22" s="59"/>
      <c r="K22" s="60"/>
      <c r="L22" s="59"/>
      <c r="M22" s="60"/>
      <c r="N22" s="62"/>
      <c r="O22" s="59"/>
      <c r="P22" s="62"/>
      <c r="Q22" s="59"/>
      <c r="R22" s="59"/>
      <c r="S22" s="60"/>
      <c r="T22" s="59"/>
      <c r="U22" s="62" t="s">
        <v>68</v>
      </c>
      <c r="V22" s="60"/>
      <c r="W22" s="59"/>
      <c r="X22" s="59"/>
      <c r="Y22" s="59"/>
      <c r="Z22" s="59"/>
      <c r="AA22" s="62" t="s">
        <v>69</v>
      </c>
      <c r="AB22" s="62"/>
      <c r="AC22" s="59"/>
      <c r="AD22" s="59"/>
      <c r="AE22" s="59"/>
      <c r="AF22" s="59"/>
      <c r="AG22" s="59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52" t="s">
        <v>40</v>
      </c>
      <c r="B24" s="153"/>
      <c r="K24" s="156" t="s">
        <v>55</v>
      </c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8"/>
      <c r="AS24" s="1">
        <v>2016</v>
      </c>
      <c r="AU24" s="1">
        <f>MONTH(DATEVALUE(X3&amp;" 1"))</f>
        <v>5</v>
      </c>
      <c r="AV24" s="134" t="s">
        <v>39</v>
      </c>
      <c r="AW24" s="135"/>
      <c r="AX24" s="135"/>
      <c r="AY24" s="135"/>
      <c r="AZ24" s="136"/>
      <c r="BA24" s="8">
        <f>DATE($AF$3,1,1)</f>
        <v>44562</v>
      </c>
    </row>
    <row r="25" spans="1:53" ht="15.75" customHeight="1" thickBot="1" x14ac:dyDescent="0.3">
      <c r="A25" s="154"/>
      <c r="B25" s="155"/>
      <c r="K25" s="137" t="s">
        <v>73</v>
      </c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9"/>
      <c r="AS25" s="1">
        <v>2017</v>
      </c>
      <c r="AV25" s="134" t="s">
        <v>38</v>
      </c>
      <c r="AW25" s="135"/>
      <c r="AX25" s="135"/>
      <c r="AY25" s="135"/>
      <c r="AZ25" s="136"/>
      <c r="BA25" s="8">
        <f>DATE($AF$3,1,6)</f>
        <v>44567</v>
      </c>
    </row>
    <row r="26" spans="1:53" ht="21" customHeight="1" x14ac:dyDescent="0.25">
      <c r="A26" s="28" t="s">
        <v>37</v>
      </c>
      <c r="B26" s="27">
        <v>145.5</v>
      </c>
      <c r="K26" s="140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2"/>
      <c r="AS26" s="1">
        <v>2018</v>
      </c>
      <c r="AV26" s="98" t="s">
        <v>36</v>
      </c>
      <c r="AW26" s="99"/>
      <c r="AX26" s="99"/>
      <c r="AY26" s="99"/>
      <c r="AZ26" s="100"/>
      <c r="BA26" s="8">
        <f>BA27-3</f>
        <v>44666</v>
      </c>
    </row>
    <row r="27" spans="1:53" x14ac:dyDescent="0.25">
      <c r="A27" s="24" t="s">
        <v>35</v>
      </c>
      <c r="B27" s="26">
        <v>0</v>
      </c>
      <c r="K27" s="140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2"/>
      <c r="AS27" s="1">
        <v>2019</v>
      </c>
      <c r="AV27" s="98" t="s">
        <v>34</v>
      </c>
      <c r="AW27" s="99"/>
      <c r="AX27" s="99"/>
      <c r="AY27" s="99"/>
      <c r="AZ27" s="100"/>
      <c r="BA27" s="8">
        <f>DOLLAR(("4/"&amp;AF3)/7+MOD(19*MOD($AF$3,19)-7,30)*14%,)*7-5</f>
        <v>44669</v>
      </c>
    </row>
    <row r="28" spans="1:53" x14ac:dyDescent="0.25">
      <c r="A28" s="24" t="s">
        <v>33</v>
      </c>
      <c r="B28" s="26">
        <v>7.5</v>
      </c>
      <c r="K28" s="140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2"/>
      <c r="AS28" s="1">
        <v>2020</v>
      </c>
      <c r="AV28" s="98" t="s">
        <v>32</v>
      </c>
      <c r="AW28" s="99"/>
      <c r="AX28" s="99"/>
      <c r="AY28" s="99"/>
      <c r="AZ28" s="100"/>
      <c r="BA28" s="8">
        <f>DATE($AF$3,5,1)</f>
        <v>44682</v>
      </c>
    </row>
    <row r="29" spans="1:53" x14ac:dyDescent="0.25">
      <c r="A29" s="24" t="s">
        <v>0</v>
      </c>
      <c r="B29" s="26">
        <v>12</v>
      </c>
      <c r="K29" s="140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2"/>
      <c r="AS29" s="1">
        <v>2021</v>
      </c>
      <c r="AV29" s="98" t="s">
        <v>31</v>
      </c>
      <c r="AW29" s="99"/>
      <c r="AX29" s="99"/>
      <c r="AY29" s="99"/>
      <c r="AZ29" s="100"/>
      <c r="BA29" s="8">
        <f>DATE($AF$3,5,8)</f>
        <v>44689</v>
      </c>
    </row>
    <row r="30" spans="1:53" x14ac:dyDescent="0.25">
      <c r="A30" s="24" t="s">
        <v>30</v>
      </c>
      <c r="B30" s="25">
        <v>0</v>
      </c>
      <c r="K30" s="140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2"/>
      <c r="AS30" s="1">
        <v>2022</v>
      </c>
      <c r="AV30" s="98" t="s">
        <v>29</v>
      </c>
      <c r="AW30" s="99"/>
      <c r="AX30" s="99"/>
      <c r="AY30" s="99"/>
      <c r="AZ30" s="100"/>
      <c r="BA30" s="8">
        <f>DATE($AF$3,7,5)</f>
        <v>44747</v>
      </c>
    </row>
    <row r="31" spans="1:53" x14ac:dyDescent="0.25">
      <c r="A31" s="24" t="s">
        <v>28</v>
      </c>
      <c r="B31" s="25">
        <v>0</v>
      </c>
      <c r="K31" s="140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2"/>
      <c r="AS31" s="1">
        <v>2023</v>
      </c>
      <c r="AV31" s="98" t="s">
        <v>27</v>
      </c>
      <c r="AW31" s="99"/>
      <c r="AX31" s="99"/>
      <c r="AY31" s="99"/>
      <c r="AZ31" s="100"/>
      <c r="BA31" s="8">
        <f>DATE($AF$3,8,29)</f>
        <v>44802</v>
      </c>
    </row>
    <row r="32" spans="1:53" x14ac:dyDescent="0.25">
      <c r="A32" s="24" t="s">
        <v>26</v>
      </c>
      <c r="B32" s="23">
        <v>0</v>
      </c>
      <c r="K32" s="140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2"/>
      <c r="AS32" s="3" t="s">
        <v>25</v>
      </c>
      <c r="AV32" s="98" t="s">
        <v>24</v>
      </c>
      <c r="AW32" s="99"/>
      <c r="AX32" s="99"/>
      <c r="AY32" s="99"/>
      <c r="AZ32" s="100"/>
      <c r="BA32" s="8">
        <f>DATE($AF$3,9,1)</f>
        <v>44805</v>
      </c>
    </row>
    <row r="33" spans="1:53" ht="15.75" thickBot="1" x14ac:dyDescent="0.3">
      <c r="A33" s="22" t="s">
        <v>23</v>
      </c>
      <c r="B33" s="21">
        <v>0</v>
      </c>
      <c r="K33" s="140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2"/>
      <c r="AS33" s="3" t="s">
        <v>22</v>
      </c>
      <c r="AV33" s="98" t="s">
        <v>21</v>
      </c>
      <c r="AW33" s="99"/>
      <c r="AX33" s="99"/>
      <c r="AY33" s="99"/>
      <c r="AZ33" s="100"/>
      <c r="BA33" s="8">
        <f>DATE($AF$3,9,15)</f>
        <v>44819</v>
      </c>
    </row>
    <row r="34" spans="1:53" ht="15.75" thickBot="1" x14ac:dyDescent="0.3">
      <c r="A34" s="20" t="s">
        <v>20</v>
      </c>
      <c r="B34" s="19">
        <f>SUM(B26:B33)</f>
        <v>165</v>
      </c>
      <c r="K34" s="140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2"/>
      <c r="AS34" s="3" t="s">
        <v>19</v>
      </c>
      <c r="AV34" s="98" t="s">
        <v>18</v>
      </c>
      <c r="AW34" s="99"/>
      <c r="AX34" s="99"/>
      <c r="AY34" s="99"/>
      <c r="AZ34" s="100"/>
      <c r="BA34" s="8">
        <f>DATE($AF$3,11,1)</f>
        <v>44866</v>
      </c>
    </row>
    <row r="35" spans="1:53" s="14" customFormat="1" ht="21" customHeight="1" x14ac:dyDescent="0.25">
      <c r="A35" s="18" t="s">
        <v>1</v>
      </c>
      <c r="B35" s="61">
        <v>44714</v>
      </c>
      <c r="C35" s="1"/>
      <c r="D35" s="1"/>
      <c r="E35" s="1"/>
      <c r="F35" s="1"/>
      <c r="G35" s="1"/>
      <c r="K35" s="140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2"/>
      <c r="AS35" s="3" t="s">
        <v>17</v>
      </c>
      <c r="AT35" s="1"/>
      <c r="AU35" s="7"/>
      <c r="AV35" s="98" t="s">
        <v>16</v>
      </c>
      <c r="AW35" s="99"/>
      <c r="AX35" s="99"/>
      <c r="AY35" s="99"/>
      <c r="AZ35" s="100"/>
      <c r="BA35" s="8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43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5"/>
      <c r="AS36" s="3" t="s">
        <v>14</v>
      </c>
      <c r="AU36" s="7"/>
      <c r="AV36" s="98" t="s">
        <v>13</v>
      </c>
      <c r="AW36" s="99"/>
      <c r="AX36" s="99"/>
      <c r="AY36" s="99"/>
      <c r="AZ36" s="100"/>
      <c r="BA36" s="8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T37" s="14"/>
      <c r="AU37" s="13"/>
      <c r="AV37" s="98" t="s">
        <v>11</v>
      </c>
      <c r="AW37" s="99"/>
      <c r="AX37" s="99"/>
      <c r="AY37" s="99"/>
      <c r="AZ37" s="100"/>
      <c r="BA37" s="8">
        <f>DATE($AF$3,12,25)</f>
        <v>44920</v>
      </c>
    </row>
    <row r="38" spans="1:53" ht="100.5" customHeight="1" thickBot="1" x14ac:dyDescent="0.3">
      <c r="A38" s="12" t="s">
        <v>10</v>
      </c>
      <c r="B38" s="146" t="s">
        <v>9</v>
      </c>
      <c r="C38" s="146"/>
      <c r="D38" s="146"/>
      <c r="E38" s="147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7" priority="6" operator="greaterThan">
      <formula>12</formula>
    </cfRule>
  </conditionalFormatting>
  <conditionalFormatting sqref="C23:AG23 AH20:AH21 C18:AG19">
    <cfRule type="cellIs" dxfId="6" priority="5" operator="greaterThan">
      <formula>12</formula>
    </cfRule>
  </conditionalFormatting>
  <conditionalFormatting sqref="C22:F22 H22:M22 O22:T22 V22:AG22">
    <cfRule type="cellIs" dxfId="5" priority="4" operator="greaterThan">
      <formula>12</formula>
    </cfRule>
  </conditionalFormatting>
  <conditionalFormatting sqref="G22">
    <cfRule type="cellIs" dxfId="4" priority="3" operator="greaterThan">
      <formula>12</formula>
    </cfRule>
  </conditionalFormatting>
  <conditionalFormatting sqref="N22">
    <cfRule type="cellIs" dxfId="3" priority="2" operator="greaterThan">
      <formula>12</formula>
    </cfRule>
  </conditionalFormatting>
  <conditionalFormatting sqref="U22">
    <cfRule type="cellIs" dxfId="2" priority="1" operator="greaterThan">
      <formula>12</formula>
    </cfRule>
  </conditionalFormatting>
  <conditionalFormatting sqref="C5:AG6 C10:AG16">
    <cfRule type="expression" dxfId="1" priority="7">
      <formula>OR(WEEKDAY(C$6,2)=6,WEEKDAY(C$6,2)=7)</formula>
    </cfRule>
    <cfRule type="expression" dxfId="0" priority="8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0268ED6E-D3F3-43B8-8319-2C2FE1157D20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40"/>
  </cols>
  <sheetData>
    <row r="1" spans="1:12" ht="15" customHeight="1" x14ac:dyDescent="0.25">
      <c r="A1" s="159" t="s">
        <v>64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2" x14ac:dyDescent="0.25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2" x14ac:dyDescent="0.25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1:12" x14ac:dyDescent="0.25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1:12" x14ac:dyDescent="0.2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4"/>
    </row>
    <row r="6" spans="1:12" x14ac:dyDescent="0.25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4"/>
    </row>
    <row r="7" spans="1:12" x14ac:dyDescent="0.25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/>
    </row>
    <row r="8" spans="1:12" x14ac:dyDescent="0.25">
      <c r="A8" s="1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4"/>
    </row>
    <row r="9" spans="1:12" x14ac:dyDescent="0.25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4"/>
    </row>
    <row r="10" spans="1:12" x14ac:dyDescent="0.25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4"/>
    </row>
    <row r="11" spans="1:12" x14ac:dyDescent="0.25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4"/>
    </row>
    <row r="12" spans="1:12" x14ac:dyDescent="0.25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4"/>
    </row>
    <row r="13" spans="1:12" x14ac:dyDescent="0.25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4"/>
    </row>
    <row r="14" spans="1:12" x14ac:dyDescent="0.25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4"/>
    </row>
    <row r="15" spans="1:12" x14ac:dyDescent="0.25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</row>
    <row r="16" spans="1:12" x14ac:dyDescent="0.25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/>
    </row>
    <row r="17" spans="1:13" x14ac:dyDescent="0.25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4"/>
    </row>
    <row r="18" spans="1:13" x14ac:dyDescent="0.25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4"/>
    </row>
    <row r="19" spans="1:13" x14ac:dyDescent="0.25">
      <c r="A19" s="162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4"/>
    </row>
    <row r="20" spans="1:13" x14ac:dyDescent="0.25">
      <c r="A20" s="162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4"/>
    </row>
    <row r="21" spans="1:13" x14ac:dyDescent="0.25">
      <c r="A21" s="162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4"/>
    </row>
    <row r="22" spans="1:13" x14ac:dyDescent="0.25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4"/>
    </row>
    <row r="23" spans="1:13" x14ac:dyDescent="0.25">
      <c r="A23" s="162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4"/>
    </row>
    <row r="24" spans="1:13" x14ac:dyDescent="0.25">
      <c r="A24" s="162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</row>
    <row r="25" spans="1:13" x14ac:dyDescent="0.25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/>
    </row>
    <row r="26" spans="1:13" ht="193.5" customHeight="1" x14ac:dyDescent="0.25">
      <c r="A26" s="165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7"/>
    </row>
    <row r="27" spans="1:13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2"/>
    </row>
    <row r="28" spans="1:1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2"/>
    </row>
    <row r="29" spans="1:13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2"/>
    </row>
    <row r="30" spans="1:13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2"/>
    </row>
    <row r="31" spans="1:13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2"/>
    </row>
    <row r="32" spans="1:13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2"/>
    </row>
    <row r="33" spans="1:13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2"/>
    </row>
    <row r="34" spans="1:13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2"/>
    </row>
    <row r="35" spans="1:13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2"/>
    </row>
    <row r="36" spans="1:13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2"/>
    </row>
    <row r="37" spans="1:13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2"/>
    </row>
    <row r="38" spans="1:13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2"/>
    </row>
    <row r="39" spans="1:13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2"/>
    </row>
    <row r="40" spans="1:13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2"/>
    </row>
    <row r="41" spans="1:13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2"/>
    </row>
    <row r="42" spans="1:13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2"/>
    </row>
    <row r="43" spans="1:13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2"/>
    </row>
    <row r="44" spans="1:13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2"/>
    </row>
    <row r="45" spans="1:13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2"/>
    </row>
    <row r="46" spans="1:13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2"/>
    </row>
    <row r="47" spans="1:13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2"/>
    </row>
    <row r="48" spans="1:13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2"/>
    </row>
    <row r="49" spans="1:13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2"/>
    </row>
    <row r="50" spans="1:13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2"/>
    </row>
    <row r="51" spans="1:13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3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3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3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3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3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3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3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3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3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3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3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3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3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1:12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1:12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1:12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1:12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12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1:12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1:12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1:12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1:12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1:12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1:12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1:12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1:12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1:12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1:12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1:12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spans="1:12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1:12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1:12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1:12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1:12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1:12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1:12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spans="1:12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spans="1:12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spans="1:12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spans="1:12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spans="1:12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1:12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1:12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1:12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spans="1:12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spans="1:12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1:12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</row>
    <row r="272" spans="1:12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spans="1:12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1:12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spans="1:12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</row>
    <row r="277" spans="1:12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spans="1:12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</row>
    <row r="279" spans="1:12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spans="1:12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</row>
    <row r="281" spans="1:12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1:12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1:12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1:12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1:12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1:12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1:12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1:12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1:12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1:12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1:12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</row>
    <row r="292" spans="1:12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</row>
    <row r="293" spans="1:12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</row>
    <row r="294" spans="1:12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</row>
    <row r="295" spans="1:12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</row>
    <row r="296" spans="1:12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spans="1:12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</row>
    <row r="298" spans="1:12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</row>
    <row r="299" spans="1:12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</row>
    <row r="300" spans="1:12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spans="1:12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</row>
    <row r="302" spans="1:12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</row>
    <row r="303" spans="1:12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spans="1:12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spans="1:12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</row>
    <row r="306" spans="1:12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</row>
    <row r="307" spans="1:12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</row>
    <row r="308" spans="1:12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</row>
    <row r="309" spans="1:12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</row>
    <row r="310" spans="1:12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</row>
    <row r="311" spans="1:12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12" spans="1:12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</row>
    <row r="313" spans="1:12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</row>
    <row r="314" spans="1:12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</row>
    <row r="315" spans="1:12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</row>
    <row r="316" spans="1:12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</row>
    <row r="317" spans="1:12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</row>
    <row r="318" spans="1:12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</row>
    <row r="319" spans="1:12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</row>
    <row r="320" spans="1:12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</row>
    <row r="321" spans="1:12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</row>
    <row r="322" spans="1:12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</row>
    <row r="323" spans="1:12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</row>
    <row r="324" spans="1:12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</row>
    <row r="325" spans="1:12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</row>
    <row r="326" spans="1:12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</row>
    <row r="327" spans="1:12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</row>
    <row r="328" spans="1:12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1:12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1:12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1:12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1:12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1:12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1:12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1:12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1:12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1:12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1:12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1:12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1:12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1:12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1:12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1:12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2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2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2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2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1:12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</row>
    <row r="352" spans="1:12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</row>
    <row r="353" spans="1:12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</row>
    <row r="354" spans="1:12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</row>
    <row r="355" spans="1:12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1:12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1:12" x14ac:dyDescent="0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1:12" x14ac:dyDescent="0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1:12" x14ac:dyDescent="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1:12" x14ac:dyDescent="0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1:12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1:12" x14ac:dyDescent="0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1:12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1:12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1:12" x14ac:dyDescent="0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1:12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1:12" x14ac:dyDescent="0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1:12" x14ac:dyDescent="0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1:12" x14ac:dyDescent="0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1:12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</row>
    <row r="371" spans="1:12" x14ac:dyDescent="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</row>
    <row r="372" spans="1:12" x14ac:dyDescent="0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</row>
    <row r="373" spans="1:12" x14ac:dyDescent="0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</row>
    <row r="374" spans="1:12" x14ac:dyDescent="0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</row>
    <row r="375" spans="1:12" x14ac:dyDescent="0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</row>
    <row r="376" spans="1:12" x14ac:dyDescent="0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</row>
    <row r="377" spans="1:12" x14ac:dyDescent="0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</row>
    <row r="378" spans="1:12" x14ac:dyDescent="0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</row>
    <row r="379" spans="1:12" x14ac:dyDescent="0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</row>
    <row r="380" spans="1:12" x14ac:dyDescent="0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</row>
    <row r="381" spans="1:12" x14ac:dyDescent="0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</row>
    <row r="382" spans="1:12" x14ac:dyDescent="0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</row>
    <row r="383" spans="1:12" x14ac:dyDescent="0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</row>
    <row r="384" spans="1:12" x14ac:dyDescent="0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</row>
    <row r="385" spans="1:12" x14ac:dyDescent="0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</row>
    <row r="386" spans="1:12" x14ac:dyDescent="0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</row>
    <row r="387" spans="1:12" x14ac:dyDescent="0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spans="1:12" x14ac:dyDescent="0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</row>
    <row r="389" spans="1:12" x14ac:dyDescent="0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</row>
    <row r="390" spans="1:12" x14ac:dyDescent="0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</row>
    <row r="391" spans="1:12" x14ac:dyDescent="0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spans="1:12" x14ac:dyDescent="0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</row>
    <row r="393" spans="1:12" x14ac:dyDescent="0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</row>
    <row r="394" spans="1:12" x14ac:dyDescent="0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</row>
    <row r="395" spans="1:12" x14ac:dyDescent="0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</row>
    <row r="396" spans="1:12" x14ac:dyDescent="0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</row>
    <row r="397" spans="1:12" x14ac:dyDescent="0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</row>
    <row r="398" spans="1:12" x14ac:dyDescent="0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</row>
    <row r="399" spans="1:12" x14ac:dyDescent="0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</row>
    <row r="400" spans="1:12" x14ac:dyDescent="0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2022-04-25T13:44:05Z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